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7680"/>
  </bookViews>
  <sheets>
    <sheet name="NOV DIC 2015" sheetId="1" r:id="rId1"/>
    <sheet name="2016" sheetId="2" r:id="rId2"/>
    <sheet name="GUIA" sheetId="3" r:id="rId3"/>
    <sheet name="Hoja1" sheetId="4" r:id="rId4"/>
    <sheet name="MODIF JULIO 16" sheetId="5" r:id="rId5"/>
  </sheets>
  <definedNames>
    <definedName name="_xlnm._FilterDatabase" localSheetId="0" hidden="1">'NOV DIC 2015'!$A$8:$D$11</definedName>
    <definedName name="_xlnm.Print_Area" localSheetId="0">'NOV DIC 2015'!$A$1:$D$141</definedName>
    <definedName name="_xlnm.Print_Titles" localSheetId="0">'NOV DIC 2015'!$2:$8</definedName>
  </definedNames>
  <calcPr calcId="144525" fullPrecision="0"/>
</workbook>
</file>

<file path=xl/calcChain.xml><?xml version="1.0" encoding="utf-8"?>
<calcChain xmlns="http://schemas.openxmlformats.org/spreadsheetml/2006/main">
  <c r="L34" i="5" l="1"/>
  <c r="L33" i="5"/>
  <c r="L23" i="5"/>
  <c r="L7" i="5"/>
  <c r="P15" i="5"/>
  <c r="P32" i="5"/>
  <c r="P30" i="5"/>
  <c r="P28" i="5"/>
  <c r="P24" i="5"/>
  <c r="K34" i="5"/>
  <c r="P34" i="5" s="1"/>
  <c r="K33" i="5"/>
  <c r="J33" i="5"/>
  <c r="I33" i="5"/>
  <c r="H33" i="5"/>
  <c r="G33" i="5"/>
  <c r="E33" i="5"/>
  <c r="D33" i="5"/>
  <c r="C33" i="5"/>
  <c r="B33" i="5"/>
  <c r="F31" i="5"/>
  <c r="F29" i="5"/>
  <c r="F27" i="5"/>
  <c r="H21" i="5"/>
  <c r="H18" i="5"/>
  <c r="F33" i="5" l="1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2" i="5"/>
  <c r="P117" i="5"/>
  <c r="P116" i="5"/>
  <c r="P115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88" i="5"/>
  <c r="P86" i="5"/>
  <c r="P85" i="5"/>
  <c r="I84" i="5"/>
  <c r="H84" i="5"/>
  <c r="P83" i="5"/>
  <c r="P82" i="5"/>
  <c r="P80" i="5"/>
  <c r="P79" i="5"/>
  <c r="P78" i="5"/>
  <c r="P77" i="5"/>
  <c r="P76" i="5"/>
  <c r="P75" i="5"/>
  <c r="J74" i="5"/>
  <c r="I74" i="5"/>
  <c r="P73" i="5"/>
  <c r="P72" i="5"/>
  <c r="P71" i="5"/>
  <c r="P70" i="5"/>
  <c r="P69" i="5"/>
  <c r="P68" i="5"/>
  <c r="P59" i="5"/>
  <c r="P55" i="5"/>
  <c r="P54" i="5"/>
  <c r="P53" i="5"/>
  <c r="P51" i="5"/>
  <c r="P8" i="5"/>
  <c r="P9" i="5"/>
  <c r="P10" i="5"/>
  <c r="P45" i="5"/>
  <c r="P46" i="5"/>
  <c r="P47" i="5"/>
  <c r="P49" i="5"/>
  <c r="P50" i="5"/>
  <c r="P52" i="5"/>
  <c r="P57" i="5"/>
  <c r="P58" i="5"/>
  <c r="P60" i="5"/>
  <c r="P61" i="5"/>
  <c r="P65" i="5"/>
  <c r="E14" i="5"/>
  <c r="P14" i="5" s="1"/>
  <c r="J11" i="5"/>
  <c r="H11" i="5"/>
  <c r="G11" i="5"/>
  <c r="E11" i="5"/>
  <c r="J7" i="5"/>
  <c r="H7" i="5"/>
  <c r="G7" i="5"/>
  <c r="F7" i="5"/>
  <c r="E7" i="5"/>
  <c r="D7" i="5"/>
  <c r="J11" i="2"/>
  <c r="H11" i="2"/>
  <c r="G11" i="2"/>
  <c r="E11" i="2"/>
  <c r="P10" i="2"/>
  <c r="P9" i="2"/>
  <c r="P8" i="2"/>
  <c r="J7" i="2"/>
  <c r="H7" i="2"/>
  <c r="G7" i="2"/>
  <c r="F7" i="2"/>
  <c r="E7" i="2"/>
  <c r="D7" i="2"/>
  <c r="P22" i="2"/>
  <c r="Q9" i="2"/>
  <c r="Q8" i="2"/>
  <c r="I126" i="2"/>
  <c r="I124" i="2"/>
  <c r="I125" i="2"/>
  <c r="I123" i="2"/>
  <c r="P74" i="5" l="1"/>
  <c r="P84" i="5"/>
  <c r="H126" i="2"/>
  <c r="H117" i="2"/>
  <c r="H114" i="2"/>
  <c r="G126" i="2" l="1"/>
  <c r="P126" i="2" s="1"/>
  <c r="P102" i="2"/>
  <c r="P101" i="2"/>
  <c r="P100" i="2"/>
  <c r="P99" i="2"/>
  <c r="P98" i="2"/>
  <c r="P97" i="2"/>
  <c r="P96" i="2"/>
  <c r="P95" i="2"/>
  <c r="P94" i="2"/>
  <c r="P93" i="2"/>
  <c r="P92" i="2"/>
  <c r="P20" i="2"/>
  <c r="P19" i="2"/>
  <c r="E122" i="2"/>
  <c r="P122" i="2" s="1"/>
  <c r="P121" i="2"/>
  <c r="P129" i="2"/>
  <c r="P130" i="2"/>
  <c r="P131" i="2"/>
  <c r="P133" i="2"/>
  <c r="P134" i="2"/>
  <c r="P136" i="2"/>
  <c r="P139" i="2"/>
  <c r="P141" i="2"/>
  <c r="P142" i="2"/>
  <c r="P144" i="2"/>
  <c r="P145" i="2"/>
  <c r="P149" i="2"/>
  <c r="P114" i="2"/>
  <c r="P115" i="2"/>
  <c r="P116" i="2"/>
  <c r="P117" i="2"/>
  <c r="P119" i="2"/>
  <c r="P123" i="2"/>
  <c r="P124" i="2"/>
  <c r="P125" i="2"/>
  <c r="P127" i="2"/>
  <c r="P21" i="2"/>
  <c r="P30" i="2"/>
  <c r="P112" i="2"/>
  <c r="P111" i="2"/>
  <c r="P110" i="2"/>
  <c r="P109" i="2"/>
  <c r="P108" i="2"/>
  <c r="P107" i="2"/>
  <c r="P106" i="2"/>
  <c r="P105" i="2"/>
  <c r="P104" i="2"/>
  <c r="P103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3" i="2"/>
  <c r="P72" i="2"/>
  <c r="P68" i="2"/>
  <c r="P64" i="2"/>
  <c r="P63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8" i="2"/>
  <c r="P36" i="2"/>
  <c r="P35" i="2"/>
  <c r="P34" i="2"/>
  <c r="P33" i="2"/>
  <c r="P32" i="2"/>
  <c r="P17" i="2"/>
  <c r="P16" i="2"/>
  <c r="P14" i="2"/>
  <c r="P13" i="2"/>
  <c r="D121" i="1"/>
  <c r="D120" i="1"/>
  <c r="D119" i="1"/>
  <c r="D118" i="1"/>
  <c r="D117" i="1"/>
  <c r="D115" i="1"/>
  <c r="D114" i="1"/>
  <c r="D113" i="1"/>
  <c r="D112" i="1"/>
  <c r="D110" i="1"/>
  <c r="D108" i="1"/>
  <c r="C10" i="1"/>
  <c r="B10" i="1"/>
  <c r="D12" i="1"/>
  <c r="D11" i="1"/>
  <c r="B12" i="1"/>
  <c r="D92" i="1"/>
  <c r="D91" i="1"/>
  <c r="D90" i="1"/>
  <c r="D89" i="1"/>
  <c r="D88" i="1"/>
  <c r="D87" i="1"/>
  <c r="D86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4" i="1"/>
  <c r="D63" i="1"/>
  <c r="D62" i="1"/>
  <c r="D60" i="1"/>
  <c r="D59" i="1"/>
  <c r="D58" i="1"/>
  <c r="D57" i="1"/>
  <c r="D56" i="1"/>
  <c r="D51" i="1"/>
  <c r="D50" i="1"/>
  <c r="D49" i="1"/>
  <c r="D48" i="1"/>
  <c r="D47" i="1"/>
  <c r="D46" i="1"/>
  <c r="D44" i="1"/>
  <c r="D39" i="1"/>
  <c r="D35" i="1"/>
  <c r="D34" i="1"/>
  <c r="D33" i="1"/>
  <c r="D32" i="1"/>
  <c r="D31" i="1"/>
  <c r="D30" i="1"/>
  <c r="D28" i="1"/>
  <c r="D27" i="1"/>
  <c r="D26" i="1"/>
  <c r="D25" i="1"/>
  <c r="D24" i="1"/>
  <c r="D23" i="1"/>
  <c r="D21" i="1"/>
  <c r="D20" i="1"/>
  <c r="D19" i="1"/>
  <c r="D96" i="1"/>
  <c r="D95" i="1"/>
  <c r="D94" i="1"/>
  <c r="D106" i="1"/>
  <c r="D104" i="1"/>
  <c r="D103" i="1"/>
  <c r="D102" i="1"/>
  <c r="D101" i="1"/>
  <c r="D100" i="1"/>
  <c r="D99" i="1"/>
  <c r="D98" i="1"/>
  <c r="D97" i="1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K124" i="3"/>
  <c r="J124" i="3"/>
  <c r="I124" i="3"/>
  <c r="H124" i="3"/>
  <c r="G124" i="3"/>
  <c r="E124" i="3"/>
  <c r="D124" i="3"/>
  <c r="C124" i="3"/>
  <c r="B124" i="3"/>
  <c r="K123" i="3"/>
  <c r="J123" i="3"/>
  <c r="I123" i="3"/>
  <c r="H123" i="3"/>
  <c r="G123" i="3"/>
  <c r="E123" i="3"/>
  <c r="D123" i="3"/>
  <c r="C123" i="3"/>
  <c r="L123" i="3" s="1"/>
  <c r="B123" i="3"/>
  <c r="L121" i="3"/>
  <c r="K120" i="3"/>
  <c r="J120" i="3"/>
  <c r="I120" i="3"/>
  <c r="H120" i="3"/>
  <c r="G120" i="3"/>
  <c r="F120" i="3"/>
  <c r="E120" i="3"/>
  <c r="D120" i="3"/>
  <c r="C120" i="3"/>
  <c r="B120" i="3"/>
  <c r="L120" i="3" s="1"/>
  <c r="L119" i="3"/>
  <c r="L118" i="3"/>
  <c r="L117" i="3"/>
  <c r="L115" i="3"/>
  <c r="K114" i="3"/>
  <c r="J114" i="3"/>
  <c r="I114" i="3"/>
  <c r="I108" i="3" s="1"/>
  <c r="H114" i="3"/>
  <c r="H108" i="3" s="1"/>
  <c r="G114" i="3"/>
  <c r="F114" i="3"/>
  <c r="E114" i="3"/>
  <c r="D114" i="3"/>
  <c r="D108" i="3" s="1"/>
  <c r="C114" i="3"/>
  <c r="B114" i="3"/>
  <c r="L113" i="3"/>
  <c r="L112" i="3"/>
  <c r="L110" i="3"/>
  <c r="K109" i="3"/>
  <c r="J109" i="3"/>
  <c r="I109" i="3"/>
  <c r="H109" i="3"/>
  <c r="G109" i="3"/>
  <c r="F109" i="3"/>
  <c r="E109" i="3"/>
  <c r="D109" i="3"/>
  <c r="C109" i="3"/>
  <c r="B109" i="3"/>
  <c r="K108" i="3"/>
  <c r="G108" i="3"/>
  <c r="E108" i="3"/>
  <c r="C108" i="3"/>
  <c r="L106" i="3"/>
  <c r="L105" i="3"/>
  <c r="K104" i="3"/>
  <c r="J104" i="3"/>
  <c r="I104" i="3"/>
  <c r="H104" i="3"/>
  <c r="G104" i="3"/>
  <c r="F104" i="3"/>
  <c r="E104" i="3"/>
  <c r="D104" i="3"/>
  <c r="C104" i="3"/>
  <c r="B104" i="3"/>
  <c r="L104" i="3" s="1"/>
  <c r="L103" i="3"/>
  <c r="L102" i="3"/>
  <c r="L101" i="3"/>
  <c r="L100" i="3"/>
  <c r="L99" i="3"/>
  <c r="L98" i="3"/>
  <c r="L97" i="3"/>
  <c r="L96" i="3"/>
  <c r="L95" i="3"/>
  <c r="L94" i="3"/>
  <c r="L92" i="3"/>
  <c r="K91" i="3"/>
  <c r="J91" i="3"/>
  <c r="I91" i="3"/>
  <c r="G91" i="3"/>
  <c r="F91" i="3"/>
  <c r="E91" i="3"/>
  <c r="D91" i="3"/>
  <c r="C91" i="3"/>
  <c r="B91" i="3"/>
  <c r="J90" i="3"/>
  <c r="I90" i="3"/>
  <c r="G90" i="3"/>
  <c r="F90" i="3"/>
  <c r="E90" i="3"/>
  <c r="D90" i="3"/>
  <c r="C90" i="3"/>
  <c r="B90" i="3"/>
  <c r="L90" i="3" s="1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4" i="3"/>
  <c r="L63" i="3"/>
  <c r="L62" i="3"/>
  <c r="K60" i="3"/>
  <c r="J60" i="3"/>
  <c r="I60" i="3"/>
  <c r="G60" i="3"/>
  <c r="F60" i="3"/>
  <c r="E60" i="3"/>
  <c r="D60" i="3"/>
  <c r="C60" i="3"/>
  <c r="B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5" i="3"/>
  <c r="L34" i="3"/>
  <c r="L33" i="3"/>
  <c r="L32" i="3"/>
  <c r="L31" i="3"/>
  <c r="L30" i="3"/>
  <c r="L28" i="3"/>
  <c r="L27" i="3"/>
  <c r="L26" i="3"/>
  <c r="L25" i="3"/>
  <c r="L24" i="3"/>
  <c r="L23" i="3"/>
  <c r="L21" i="3"/>
  <c r="L20" i="3"/>
  <c r="L19" i="3"/>
  <c r="L17" i="3"/>
  <c r="L16" i="3"/>
  <c r="L15" i="3"/>
  <c r="L13" i="3"/>
  <c r="L12" i="3"/>
  <c r="L11" i="3"/>
  <c r="H10" i="3"/>
  <c r="L10" i="3" s="1"/>
  <c r="L60" i="3" l="1"/>
  <c r="L91" i="3"/>
  <c r="L109" i="3"/>
  <c r="L124" i="3"/>
  <c r="L114" i="3"/>
  <c r="F108" i="3"/>
  <c r="J108" i="3"/>
  <c r="B108" i="3"/>
  <c r="L108" i="3" s="1"/>
  <c r="N3" i="4"/>
</calcChain>
</file>

<file path=xl/comments1.xml><?xml version="1.0" encoding="utf-8"?>
<comments xmlns="http://schemas.openxmlformats.org/spreadsheetml/2006/main">
  <authors>
    <author>Dif050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>Dif050:</t>
        </r>
        <r>
          <rPr>
            <sz val="9"/>
            <color indexed="81"/>
            <rFont val="Tahoma"/>
            <family val="2"/>
          </rPr>
          <t xml:space="preserve">
DIVIDIDO ENTRE 3 PERSONAS = 1109 PERSONAS BENEF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Dif050:</t>
        </r>
        <r>
          <rPr>
            <sz val="9"/>
            <color indexed="81"/>
            <rFont val="Tahoma"/>
            <family val="2"/>
          </rPr>
          <t xml:space="preserve">
DIVIDIDO ENTRE 3 PERSONAS =1109 PERSONAS BENEF
</t>
        </r>
      </text>
    </comment>
  </commentList>
</comments>
</file>

<file path=xl/comments2.xml><?xml version="1.0" encoding="utf-8"?>
<comments xmlns="http://schemas.openxmlformats.org/spreadsheetml/2006/main">
  <authors>
    <author>Dif050</author>
  </authors>
  <commentList>
    <comment ref="Q8" authorId="0">
      <text>
        <r>
          <rPr>
            <b/>
            <sz val="9"/>
            <color indexed="81"/>
            <rFont val="Tahoma"/>
            <family val="2"/>
          </rPr>
          <t>Dif050:</t>
        </r>
        <r>
          <rPr>
            <sz val="9"/>
            <color indexed="81"/>
            <rFont val="Tahoma"/>
            <family val="2"/>
          </rPr>
          <t xml:space="preserve">
DE ENERO EN ADELANTE
</t>
        </r>
      </text>
    </comment>
    <comment ref="Q9" authorId="0">
      <text>
        <r>
          <rPr>
            <b/>
            <sz val="9"/>
            <color indexed="81"/>
            <rFont val="Tahoma"/>
            <family val="2"/>
          </rPr>
          <t>Dif050:</t>
        </r>
        <r>
          <rPr>
            <sz val="9"/>
            <color indexed="81"/>
            <rFont val="Tahoma"/>
            <family val="2"/>
          </rPr>
          <t xml:space="preserve">
DE ENERO EN ADELANTE</t>
        </r>
      </text>
    </comment>
  </commentList>
</comments>
</file>

<file path=xl/sharedStrings.xml><?xml version="1.0" encoding="utf-8"?>
<sst xmlns="http://schemas.openxmlformats.org/spreadsheetml/2006/main" count="806" uniqueCount="396">
  <si>
    <t>MUNICIPIO DE GENERAL ESCOBEDO, N.L.</t>
  </si>
  <si>
    <t>DIRECCION DE DIF</t>
  </si>
  <si>
    <t>ENCARGADO DEL DIF LIC. HUGO RIVERA TORRES</t>
  </si>
  <si>
    <t>CONCEPTO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</si>
  <si>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</si>
  <si>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</si>
  <si>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</si>
  <si>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</si>
  <si>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</si>
  <si>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</si>
  <si>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</si>
  <si>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</si>
  <si>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</si>
  <si>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</si>
  <si>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ACUM</t>
  </si>
  <si>
    <t xml:space="preserve">COORDINACION ADMINISTRATIVA </t>
  </si>
  <si>
    <t># ATENDIDOS PROGRAMAS ALIMENTARIOS (personas)</t>
  </si>
  <si>
    <t>#Atendidos por PAASV/PAAAM (despensas)</t>
  </si>
  <si>
    <t xml:space="preserve">#Atendidos a  Menores 5 años (Desp. Inf.) </t>
  </si>
  <si>
    <t>#Atendidos por  COPUSI  (Personas)</t>
  </si>
  <si>
    <t>COORDINACION PROGRAMAS ASISTENCIALES</t>
  </si>
  <si>
    <t>#Actas foráneas por números solicitudes del servicio (Actas)</t>
  </si>
  <si>
    <t>#Eventos Matrimonios Colectivos (Eventos) (PAREJAS)</t>
  </si>
  <si>
    <t>#Eventos Registro de Menores (Eventos)</t>
  </si>
  <si>
    <t>#ATENDIDOS POR PROGS. ASISTENC.:C.AT'N FAMILIAR (Personas)</t>
  </si>
  <si>
    <t>#Atendidos por: Apoyos Asistenciales (Personas)</t>
  </si>
  <si>
    <t>#Atendidos por: Asesorias Legales (Personas)</t>
  </si>
  <si>
    <t>#Atendidos por CAP (At´n Psicologica) (personas)</t>
  </si>
  <si>
    <t>TALLERES ATENDIDOS POR CAP (Centro de Atención Psicologica)</t>
  </si>
  <si>
    <t xml:space="preserve">Taller de Orientacion Familiar (personas) </t>
  </si>
  <si>
    <r>
      <t>Taller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"Sin violencia" (personas)</t>
    </r>
  </si>
  <si>
    <t>Taller de Adolescentes (personas)</t>
  </si>
  <si>
    <t>Taller "Cuentos con valor" (personas)</t>
  </si>
  <si>
    <t>Taller "Decidete a cambiar" (personas)</t>
  </si>
  <si>
    <t>Total de Pláticas especiales CAP (personas)</t>
  </si>
  <si>
    <t># ATENDIDOS POR PROG. ASISTENC. CENTROS DIF(personas)</t>
  </si>
  <si>
    <t>#Atendidos en:Centro At´n Infantil Fomerrey 9 (personas)</t>
  </si>
  <si>
    <t>#Atendidos en:Centro At´n Infantil Pedregal (personas)</t>
  </si>
  <si>
    <t>#Atendidos en:Centro At´n Infantil Malvinas (personas)</t>
  </si>
  <si>
    <t xml:space="preserve">#Atenciones brindadas  en:Guardería Fdo. Amilpa </t>
  </si>
  <si>
    <t xml:space="preserve">#Atenciones brindadas en:Guardería Santa Martha </t>
  </si>
  <si>
    <t>#Atenciones brindadas en: Guardería Pedregal</t>
  </si>
  <si>
    <t>#ASISTENCIA SOCIAL (Apoyos)</t>
  </si>
  <si>
    <t>#Aparatos Auditivos (Apoyos)</t>
  </si>
  <si>
    <t>#Asistencia Social : Aparatos Ortopedicos (Apoyos)</t>
  </si>
  <si>
    <t>#Asistencia Social: Sillas de ruedas (Apoyos)</t>
  </si>
  <si>
    <t>#Asistencia Social: Andadores (Apoyos)</t>
  </si>
  <si>
    <t>#Asistencia Social: Muletas (Apoyos)</t>
  </si>
  <si>
    <t>#Asistencia Social: Bastones (Apoyos)</t>
  </si>
  <si>
    <t>#Asistencia Social: Lentes (Apoyos)</t>
  </si>
  <si>
    <t>#Asistencia Social: Ropa (Apoyos)</t>
  </si>
  <si>
    <t>#Asistencia Social: Catres (Apoyos)</t>
  </si>
  <si>
    <t>#Asistencia Social: Cobertores (Apoyos)</t>
  </si>
  <si>
    <t>#Asistencia Social: Despensas (Apoyos)</t>
  </si>
  <si>
    <t>#Asistencia Social: Pañal para bebe  (Apoyos)</t>
  </si>
  <si>
    <t>#Asistencia Social: Pañal para adulto (Apoyos)</t>
  </si>
  <si>
    <t>#Asistencia Social: Economico para medicamentos (Apoyos)</t>
  </si>
  <si>
    <t>#Asistencia Social: Medicamento de donativo (Apoyos)</t>
  </si>
  <si>
    <t>#Asistencia Social: Egreso Hospitalario  (Apoyos)</t>
  </si>
  <si>
    <t>#Asistencia Social: Estudios Medicos (Apoyos)</t>
  </si>
  <si>
    <t>#Asistencia Social: Laboratorio Clinico (Apoyos)</t>
  </si>
  <si>
    <t>#Asistencia Social: Cirugia (Apoyos)</t>
  </si>
  <si>
    <t>#Asistencia Social: Funerario(Apoyos)</t>
  </si>
  <si>
    <t>#Asistencia Social: Canalizaciones(Apoyos)</t>
  </si>
  <si>
    <t>#Asistencia Social: Visitas de Asistencia Soc.(Apoyos)</t>
  </si>
  <si>
    <t>#Asistencia Social: Otros(Apoyos)</t>
  </si>
  <si>
    <t>ASISTENCIA SOCIAL TOTAL SERVICIOS PROPORCIONADOS (Servicios)</t>
  </si>
  <si>
    <t>#CONSULTAS OPTOMETRISTA (Consultas)</t>
  </si>
  <si>
    <t>#Consultas Optometrista: Personas Atendidas (Consultas)</t>
  </si>
  <si>
    <t>Candidatos para lentes</t>
  </si>
  <si>
    <t>OPTOMETRISTA TOTAL DE SERVICIOS PROPORCIONADOS (Servicios)</t>
  </si>
  <si>
    <t>#PROGRAMAS CENTRO DE ATENCIÓN FAMILIAR (Programas)</t>
  </si>
  <si>
    <t>#Programas Centro Att`n Familiar: Reporte de casos de Maltrato (Programas)</t>
  </si>
  <si>
    <t>#Programas Centro  Att`n Familiar: Visitas por Reporte de Maltrato (Programas)</t>
  </si>
  <si>
    <t>#Programas Centro Att`n Familiar: Canalizaciones (Programas)</t>
  </si>
  <si>
    <t>#Programas Centro Att`n Familiar: Otros (Programas)</t>
  </si>
  <si>
    <t>CENTRO DE ATENCIÓN FAMILIAR PERSONAS ATENDIDAS (Personas)</t>
  </si>
  <si>
    <t>CENTRO DE ATENCIÓN FAMILIAR SERVICIOS PROPORCIONADOS (Servicios)</t>
  </si>
  <si>
    <t>GUARDERIAS ATENCIONES BRINDADAS</t>
  </si>
  <si>
    <t>GUARDERIAS SERVICIOS PROPORCIONADOS (Servicios)</t>
  </si>
  <si>
    <t>#Terapias Niños  C.A.I. Terapia de Lenguaje Fomerrey 9(Terapias)</t>
  </si>
  <si>
    <t>#Terapias Niños C.A.I.: Terapia de Lenguaje Pedregal(Terapias)</t>
  </si>
  <si>
    <t>#Terapias Niños C.A.I.: Terapia de Lenguaje Malvinas(Terapias)</t>
  </si>
  <si>
    <t>#Terapias Niños C.A.I.: Apoyo Psicopedagógico Fomerrey 9 (Terapias)</t>
  </si>
  <si>
    <t>#Terapias Niños C.A.I. : Apoyo Psicopedagógico Pedregal(Terapias)</t>
  </si>
  <si>
    <t>#Terapias Niños C.A.I. : Apoyo Psicopedagógico Malvinas(Terapias)</t>
  </si>
  <si>
    <t>#Terapias Niños C.A.I. : Apoyo Academico Fomerrey 9 (Terapias)</t>
  </si>
  <si>
    <t>#Terapias Niños C.A.I. : Apoyo Académico Pedregal(Terapias)</t>
  </si>
  <si>
    <t>#Terapias Niños C.A.I. : Apoyo Académico Malvinas(Terapias)</t>
  </si>
  <si>
    <t>#Terapias Niños C.A.I.  Apoyo de casa Fomerrey 9(Terapias)</t>
  </si>
  <si>
    <t>#Terapias Niños C.A.I.  Apoyo de casa Pedregal(Terapias)</t>
  </si>
  <si>
    <t>#Terapias Niños C.A.I.  Apoyo de casa  Malvinas(Terapias)</t>
  </si>
  <si>
    <t>#Terapias Niños C.A.I.: Actividades Relevantes Fomerrey 9 (Terapias)</t>
  </si>
  <si>
    <t>#Terapias Niños C.A.I.: Actividades Relevantes Pedregal (Terapias)</t>
  </si>
  <si>
    <t>#Terapias Niños C.A.I.: Actividades Relevantes Malvinas(Terapias)</t>
  </si>
  <si>
    <t>#Terapias Niños C.A.I.: Taller de Lenguas, señas mexicanas Pedregal (Terapias)</t>
  </si>
  <si>
    <t>C.A.I. Terapias Niños Servicios Proporcionados Fomerrey 9 (Servicios)</t>
  </si>
  <si>
    <t>C.A.I. Terapias Niños Servicios Proporcionados Pedregal (Servicios)</t>
  </si>
  <si>
    <t>C.A.I. Terapias Niños Servicios Proporcionados Malvinas (Servicios)</t>
  </si>
  <si>
    <t>COORDINACION INTEGRACIÓN SOCIAL</t>
  </si>
  <si>
    <t># Atenciones brindadas en Programa "Niños Difusores"</t>
  </si>
  <si>
    <t># Atenciones brindadas en Programa Orientación Familiar</t>
  </si>
  <si>
    <t># Atenciones brindadas en Programa PAIDEA</t>
  </si>
  <si>
    <t># Atenciones brindadas en Programa Protecc. Para la Salud</t>
  </si>
  <si>
    <t># Atenciones brindadas en Programa Adulto Mayor</t>
  </si>
  <si>
    <t>#Atenciones brindadas en Casa Club Mejores Menores</t>
  </si>
  <si>
    <t>#Atenciones brindadas en Casa Club del Adulto Mayor</t>
  </si>
  <si>
    <t>#Atenciones brindadas en Actividades Productivas en los Centros DIF</t>
  </si>
  <si>
    <t>#Atenciones brindadas en Actividades Culturales en los Centros DIF</t>
  </si>
  <si>
    <t>#Atenciones brindadas en Actividades Deportivas en los Centros DIF</t>
  </si>
  <si>
    <t>Total de atenciones brindadas en los centros DIF</t>
  </si>
  <si>
    <t># Niños becados en Programa Mejores Menores</t>
  </si>
  <si>
    <t># Tarjetas INAPAM emitidas (Trámite cred. Ad. Mayor)</t>
  </si>
  <si>
    <t>COORDINACION DEPORTE ADAPTADO Y REHABILITACIÓN</t>
  </si>
  <si>
    <t>Total de terapias proporcionadas(servicios)</t>
  </si>
  <si>
    <t>Total de pacientes atendidos (personas)</t>
  </si>
  <si>
    <t>Actividades relevantes (Actividades)</t>
  </si>
  <si>
    <t xml:space="preserve"> ADULTOS UNIDAD BASICA DE REHABILITACION</t>
  </si>
  <si>
    <t># Terapias Adultos UBR: Electroterapia(terapias)</t>
  </si>
  <si>
    <t>#Terapias Adultos UBR: Mecanoterapia (Terapias)</t>
  </si>
  <si>
    <t># Terapias adultos servicios proporcionados UBR (servicios)</t>
  </si>
  <si>
    <t># Adultos atendidos UBR (personas)</t>
  </si>
  <si>
    <t xml:space="preserve"> NIÑOS UNIDAD BASICA DE REHABILITACION</t>
  </si>
  <si>
    <t>#Terapias Niños UBR: Electroterapia (Terapias)</t>
  </si>
  <si>
    <t>#Terapias Niños UBR Mecanoterapia (Terapias)</t>
  </si>
  <si>
    <t># Terapias Niños UBR: Hidroterapia (Terapias)</t>
  </si>
  <si>
    <t># Terapias niños servicios proporcionados UBR(servicios)</t>
  </si>
  <si>
    <t># Niños atendidos UBR (personas)</t>
  </si>
  <si>
    <t>DEPORTE ADAPTADO (Esculelas Deportivas)</t>
  </si>
  <si>
    <t>Total de servicios proporcionados(entrenamientos)</t>
  </si>
  <si>
    <t>Total de deportistas atendidos (entrenamientos)</t>
  </si>
  <si>
    <t># Entrenamientos Escuelas Deportivas: Atletismo</t>
  </si>
  <si>
    <t># Deportistas Atendidos: Atletismo</t>
  </si>
  <si>
    <t># Entrenamientos Escuelas Deportivas: Futbol soccer</t>
  </si>
  <si>
    <t># Deportistas Atendidos: Futbol Soccer</t>
  </si>
  <si>
    <t># Entrenamientos Escuelas Deportivas: Boccia</t>
  </si>
  <si>
    <t># Deportistas Atendidos; Boccia</t>
  </si>
  <si>
    <t># Entrenamientos Escuelas Deportivas:Golbol</t>
  </si>
  <si>
    <t># Deportistas Atendidos:Golbol</t>
  </si>
  <si>
    <t># Entrenamientos Escuelas Deportivas: Nataciòn</t>
  </si>
  <si>
    <t># Deportistas Atendidos:Natacion</t>
  </si>
  <si>
    <t># Entrenamientos Escuelas Deportivas:Tenis de mesa</t>
  </si>
  <si>
    <t># Deportistas Atendidos: Tenis de mesa</t>
  </si>
  <si>
    <t># Entrenamientos Escuelas Deportivas:Basquet s/siila de r</t>
  </si>
  <si>
    <t># Deportistas Atendidos:Basquet s/silla de ruedas</t>
  </si>
  <si>
    <t># Entrenamientos Escuelas Deportivas: Ciclismo</t>
  </si>
  <si>
    <t># Deportistas Atendidos:Ciclismo</t>
  </si>
  <si>
    <t>INDICADORES DE GESTION DEL PERIODO NOV DIC 2015</t>
  </si>
  <si>
    <t>NOV</t>
  </si>
  <si>
    <t>DIC</t>
  </si>
  <si>
    <t>INDICADORES DE GESTION DEL PERIODO 2016</t>
  </si>
  <si>
    <t>ENCARGADO DEL DIF Q.F.B. BLANCA TREVIÑO DE BAILEY</t>
  </si>
  <si>
    <t>N/A</t>
  </si>
  <si>
    <t>#Papilla Maiz (Desp.)</t>
  </si>
  <si>
    <t>#Eventos Registro de Menores (Excentos)</t>
  </si>
  <si>
    <t>#ATENDIDOS POR PROGS. ASISTENC.: CENTROS DIF (Personas)</t>
  </si>
  <si>
    <t>#Atendidos en: Centro de At`n Infantil Fomerrey 9 (Personas)</t>
  </si>
  <si>
    <t>#Atendidos en: Centro de At`n Infantil Pedregal (Personas)</t>
  </si>
  <si>
    <t>Atendidos en: Centro de At`n Infantil Malvinas (Personas)</t>
  </si>
  <si>
    <t>#Atendidos en: Guardería Santa Martha (Personas)</t>
  </si>
  <si>
    <t xml:space="preserve">#Atendidos en: Guardería Pedregal(Personas) </t>
  </si>
  <si>
    <t>#Asistencia Social: Aparatos Ortopédicos (Apoyos)</t>
  </si>
  <si>
    <t>#Asistencia Social: Sillas de Ruedas (Apoyos)</t>
  </si>
  <si>
    <t>#Asistencia Social : Cobertores (Apoyos)</t>
  </si>
  <si>
    <t>#Asistencia Social: Pañal para Bebé (Apoyos)</t>
  </si>
  <si>
    <t>#Asistencia Social: Pañal para Adulto (Apoyos)</t>
  </si>
  <si>
    <t>#Asistencia Social: Económico para Medicamento (Apoyos)</t>
  </si>
  <si>
    <t>#Asistencia Social: Medicamento de Donativo (Apoyos)</t>
  </si>
  <si>
    <t>#Asistencia Social: Egreso Hospitalario (Apoyos)</t>
  </si>
  <si>
    <t>#Asistencia Social: Estudios Médicos (Apoyos)</t>
  </si>
  <si>
    <t>#Asistencia Social :Albergue (personas)</t>
  </si>
  <si>
    <t>#Asistencia Social: Cirugía (Apoyos)</t>
  </si>
  <si>
    <t>#Asistencia Social: Funerario (Apoyos)</t>
  </si>
  <si>
    <t>#Asistencia Social: Canalizaciones (Apoyos)</t>
  </si>
  <si>
    <t>#Asistencia Social: Visitas de Asistencia Social (Apoyos)</t>
  </si>
  <si>
    <t>#Asistencia Social: Otros (Apoyos)</t>
  </si>
  <si>
    <t>#Programas Centro de At´n Familiar: Seguimiento por casos de maltrato (Programas)</t>
  </si>
  <si>
    <t>#Programas Centro de At´n Familiar: Participación en jornadas informativas en comunidad (programas)</t>
  </si>
  <si>
    <t>GUARDERIAS PERSONAS ATENDIDAS (Personas)</t>
  </si>
  <si>
    <t>#Terapias Niños C.A.I.: Terapia de Lenguaje Fomerrey 9(Terapias)</t>
  </si>
  <si>
    <t>#Terapias Niños C.A.I.: Terapia de Lenguaje Pedregal (Terapias)</t>
  </si>
  <si>
    <t>Terapias Niños C.A.I.:Terapia de Lenguaje Malvinas (Terapias)</t>
  </si>
  <si>
    <t>#Terapias Niños C.A.I.: Apoyo Psicopedagógico Pedregal (Terapias)</t>
  </si>
  <si>
    <t>Terapias Niños C.A.I.:Apoyo Psicopedagógico Malvinas (Terapias)</t>
  </si>
  <si>
    <t>#Terapias Niños C.A.I. : Apoyo Académico  Fomerrey 9(Terapias)</t>
  </si>
  <si>
    <t>#Terapias Niños C.A.I. : Apoyo Académico  Pedregal (Terapias)</t>
  </si>
  <si>
    <t>Terapias Niños C.A.I.: Apoyo Académico Malvinas (Terapias)</t>
  </si>
  <si>
    <t>#Terapias Niños C.A.I.: Programa en Casa Fomerrey 9 (Terapias)</t>
  </si>
  <si>
    <t>#Terapias Niños C.A.I.: Programa en Casa Pedregal (Terapias)</t>
  </si>
  <si>
    <t>Terapias Niños C.A.I.: Programa en Casa Malvinas (Terapias)</t>
  </si>
  <si>
    <t>#Terapias Niños C.A.I.: Actividades Relevantes Fomerrey 9(Terapias)</t>
  </si>
  <si>
    <t>Terapia Niños C.A.I.: Actividades Relevantes Malvinas (Terapias)</t>
  </si>
  <si>
    <t>#Terapias Niños C.A.I.: Taller de Lenguas Señas Mexicanas Pedregal (Terapias)</t>
  </si>
  <si>
    <t>C.A.I. TERAPIAS NIÑOS SERVICIOS PROPORCIONADOS  Fomerrey 9 (Servicios)</t>
  </si>
  <si>
    <t>C.A.I. TERAPIAS NIÑOS SERVICIOS PROPORCIONADOS  Pedregal (Servicios)</t>
  </si>
  <si>
    <t>COORDINACION  REHABILITACIÓN</t>
  </si>
  <si>
    <t>no se reportaba</t>
  </si>
  <si>
    <t># Atenciones brindadas en Programa Prevención de Riesgo Psicosociales EMBARAZO EN ADOLESCENTES</t>
  </si>
  <si>
    <t>antes era guarderia</t>
  </si>
  <si>
    <t>PLATICAS DE SALUD</t>
  </si>
  <si>
    <t>TAI CHI CHWAN</t>
  </si>
  <si>
    <t>CLASES DE CANTO</t>
  </si>
  <si>
    <t>PELOTA TARASCA</t>
  </si>
  <si>
    <t>MISA</t>
  </si>
  <si>
    <t>CREDENCIALIZACION INAPAM</t>
  </si>
  <si>
    <t>TALLER PROFECO</t>
  </si>
  <si>
    <t>SEMANA 1</t>
  </si>
  <si>
    <t>SEM 3</t>
  </si>
  <si>
    <t>SEM 4</t>
  </si>
  <si>
    <t>SEM 1</t>
  </si>
  <si>
    <t>SEM 2</t>
  </si>
  <si>
    <t>EVENTOS</t>
  </si>
  <si>
    <t xml:space="preserve">DOMINO </t>
  </si>
  <si>
    <t xml:space="preserve">MANUALIDADES </t>
  </si>
  <si>
    <t xml:space="preserve">ACTIVACION FISICA </t>
  </si>
  <si>
    <t>ATENCIONES BRINDADAS</t>
  </si>
  <si>
    <t>LUN</t>
  </si>
  <si>
    <t>JUE</t>
  </si>
  <si>
    <t>VIE</t>
  </si>
  <si>
    <t>ATENCIONES BRINDADAS DAIRIAS</t>
  </si>
  <si>
    <t>EVENTO Y FECHA</t>
  </si>
  <si>
    <t>TOTAL</t>
  </si>
  <si>
    <t>*** SE SUMA EL TOTAL DE ASISTENCIA POR SEMANA***</t>
  </si>
  <si>
    <t>*** SE PONE LA SUMA DIARIA RESULTADO DE LA SEMANA EN CADA RECUADRO Y EN EL RECUADRO DE TOTAL SE COLOCA EL NUMERO DE LA SEMANA DE MAS ASISTENCIA *** VER EJEMPLO</t>
  </si>
  <si>
    <t>MIE</t>
  </si>
  <si>
    <t>EJEMPLO</t>
  </si>
  <si>
    <t>#Niños becados en Centro PAPTI</t>
  </si>
  <si>
    <t>Taller de Lenguas de  Señas Mexicanas niños CAI Fome 9 (terapias)</t>
  </si>
  <si>
    <t>Taller de Lenguas de  Señas Mexicanas niños CAI Malvinas (terapias)</t>
  </si>
  <si>
    <t>Programa de valores niños CAI fome 9</t>
  </si>
  <si>
    <t>Programa de valores niños CAI Pedregal</t>
  </si>
  <si>
    <t>Programa de valores niños CAI  malvinas</t>
  </si>
  <si>
    <t>Programa para padres niños CAI fome 9</t>
  </si>
  <si>
    <t>Programa para padres niños CAI pedregal</t>
  </si>
  <si>
    <t>Programa para padres niños CAI malvinas</t>
  </si>
  <si>
    <t>Cuentos con valor niños CAI fome 9</t>
  </si>
  <si>
    <t>Cuentos con valor niños CAI pedregal</t>
  </si>
  <si>
    <t>Cuentos con valor niños  CAI malvinas</t>
  </si>
  <si>
    <t>nuevos indicadores</t>
  </si>
  <si>
    <t>·#Total  usuarios atendidos, CENTRO DE ATENCION PSICOLOGICA (Terapias psic.)</t>
  </si>
  <si>
    <t>·#Total de usuarios atendidos, CENTRO DE ATENCION PSICOLOGICA (talleres)</t>
  </si>
  <si>
    <t>·#Total  usuarios atendidos, CENTRO DE ATENCION PSICOLOGICA (actividades del centro)</t>
  </si>
  <si>
    <t>·#Total  usuarios atendidos, CENTRO DE ATENCION PSICOLOGICA (información)</t>
  </si>
  <si>
    <t>#Total  de servicios proporcionados; CENTRO DE ATENCION PSICOLOGICA (talleres)</t>
  </si>
  <si>
    <t>#Total  de servicios proporcionados; CENTRO DE ATENCION PSICOLOGICA (actividades del centro)</t>
  </si>
  <si>
    <t>#Total  de servicios proporcionados; CENTRO DE ATENCION PSICOLOGICA (informacion)</t>
  </si>
  <si>
    <t>Total Global de Usuarios Atendidos CENTRO DE ATENCION PSICOLOGICA (personas)</t>
  </si>
  <si>
    <t>Total Global de servicios proporcionados CENTRO DE ATENCION PSICOLOGICA (servicios)</t>
  </si>
  <si>
    <t>#Consulta optometrista  personas atendidas (consultas) CENTROS DIF</t>
  </si>
  <si>
    <t>Candidatos para lentes (personas) CENTROS DIF</t>
  </si>
  <si>
    <t>*Candidatos para Lentes (Personas)</t>
  </si>
  <si>
    <t>#Consultas Optometrista Total de de personas atendidas (consultas)</t>
  </si>
  <si>
    <t>indicadores nuevos</t>
  </si>
  <si>
    <t>SEMANA 2</t>
  </si>
  <si>
    <t>SEMANA 3</t>
  </si>
  <si>
    <t>SEMANA 4</t>
  </si>
  <si>
    <t>Visitas en Centro PAPTI</t>
  </si>
  <si>
    <t>Total de usuarios atendidos, CENTRO DE ATENCION PSICOLOGICA (prevencion¨)</t>
  </si>
  <si>
    <t># Atenciones brindadas en Programa Adulto Mayor (personas)</t>
  </si>
  <si>
    <t>#Atenciones brindadas en Casa Club del Adulto Mayor (servicios)</t>
  </si>
  <si>
    <t>#Total de servicios proporcionados; CENTRO DE ATENCION PSICOLOGICA (Prevención)</t>
  </si>
  <si>
    <t>se reporta este indicador a partir de MAYO</t>
  </si>
  <si>
    <t>· Entrevistas por reporte de maltrato infantil  en niños</t>
  </si>
  <si>
    <t>*Entrevistas por reporte de maltrato infantil en adolescentes</t>
  </si>
  <si>
    <t>· Entrevistas por reporte de maltrato infantil  en adultos</t>
  </si>
  <si>
    <t xml:space="preserve">SE AGREGAN ESTOS 03 RUBROS  ACTUALMENTE A PARTIR DE JUNIO 2016 CON LA FIGURA DE LA DEFENSORIA MUNICIPAL  DE PROTECCIÓN DE NIÑAS, NIÑOS Y ADOLESCENTES, DE DIF MPAL
</t>
  </si>
  <si>
    <t># Atenciones brindadas Centro PAPTI                                                           (antes Casa Club Mejores Menores)</t>
  </si>
  <si>
    <t># Atenciones brindadas                                                                       en Programa Protecc. Para la Salud</t>
  </si>
  <si>
    <t># Atenciones brindadas                                                                   en Programa Orientación Familiar</t>
  </si>
  <si>
    <t># Atenciones brindadas                                                                     en Programa "Niños Difusores"</t>
  </si>
  <si>
    <t xml:space="preserve">C.A.I. TERAPIAS NIÑOS SERVICIOS PROPORCIONADOS Malvinas  (Servicios)                         </t>
  </si>
  <si>
    <t>#Terapias Adultos UBR: Movilidad Activo/Pasiva (Terapias)</t>
  </si>
  <si>
    <t>#Adultos atendidos UBR:Dx Discapacidad Motriz</t>
  </si>
  <si>
    <t>#Adultos atendidos UBR:Dx Lesion Musculo Esqueletica</t>
  </si>
  <si>
    <t># Terapias Niños UBR: Movilidad Activo/Pasiva (Terapias)</t>
  </si>
  <si>
    <t>#Niños Atendidos UBR:Dx Discapacidad Motriz</t>
  </si>
  <si>
    <t>#Niños Atendidos UBR:Dx Discapacidad Intelectual</t>
  </si>
  <si>
    <t>#Niños Atendidos UBR:Dx Discapacidad Lesion Musculo Esqueletica</t>
  </si>
  <si>
    <t>CENTRO DE ATENCION PSICOLOGICA</t>
  </si>
  <si>
    <t>#Total  de servicios proporcionados; CENTRO DE ATENCION PSICOLOGICA (terapia psic.)</t>
  </si>
  <si>
    <t>DEFENSORIA MUNICIPAL</t>
  </si>
  <si>
    <t>ATENDIDOS POR ASESORÍA LEGAL (personas)</t>
  </si>
  <si>
    <t>SOLICITUD DE SERVICIO PARA UN ACTA FORANEA (cantidad de actas)</t>
  </si>
  <si>
    <t>SOLICITUD DE REGISTRO DE MENORES (tarjetas informativas)</t>
  </si>
  <si>
    <t>PROGRAMA DEFENSORIA MUNICIPAL: seguimientos por casos de maltrato egresos de Procuraduría de Protección</t>
  </si>
  <si>
    <t>PROGRAMA DEFENSORIA MUNICIPAL: participación en jornadas en comunidad (promoción de programas)</t>
  </si>
  <si>
    <t>PROGRAMA DEFENSORIA MUNICIPAL: reporte de casos de maltrato</t>
  </si>
  <si>
    <t>PROGRAMA DEFENSORIA MUNICIPAL: visitas por reporte de casos de maltrato</t>
  </si>
  <si>
    <t>PROGRAMA DEFENSORIA MUNICIPAL: seguimiento de casos de maltrato por reporte</t>
  </si>
  <si>
    <t>PROGRAMA DEFENSORIA MUNICIPAL: canalizaciones a otras instancias (Dirección de Registro Civil, CAIPA, CAPA, Centro de Fortalecimiento y Orientación Familiar, CIJ,Instituo de la Mujer)</t>
  </si>
  <si>
    <t>ENTREVISTAS POR REPORTE DE MALTRATO EN NIÑAS, NIÑOS Y ADOLESCENTES</t>
  </si>
  <si>
    <t>CANALIZACÓN POR REPORTE  DE MALTRATO HACIA ADULTO MAYOR</t>
  </si>
  <si>
    <t>CENTRO DE FORTALECIMIENTO Y ORIENTACIÓN FAMILIAR</t>
  </si>
  <si>
    <t>ASISTENCIA SOCIAL</t>
  </si>
  <si>
    <t>APARATOS ORTOPEDICOS</t>
  </si>
  <si>
    <t>APARATO AUDITIVO</t>
  </si>
  <si>
    <t xml:space="preserve"> SILLAS DE RUEDAS</t>
  </si>
  <si>
    <t>ANDADORES</t>
  </si>
  <si>
    <t>MULETAS</t>
  </si>
  <si>
    <t xml:space="preserve"> BASTONES</t>
  </si>
  <si>
    <t>ASISTENCIA SOCIAL: LENTES</t>
  </si>
  <si>
    <t>ASISTENCIA SOCIAL:  ROPA (seminueva)</t>
  </si>
  <si>
    <t>ASISTENCIA SOCIAL:  CATRES</t>
  </si>
  <si>
    <t>ASISTENCIA SOCIAL: COBERTORES</t>
  </si>
  <si>
    <t>ASISTENCIA SOCIAL: DESPENSAS</t>
  </si>
  <si>
    <t>ASISTENCIA SOCIAL: PAÑAL PARA BEBÉS</t>
  </si>
  <si>
    <t>ASISTENCIA SOCIAL: PAÑAL PARA ADULTO</t>
  </si>
  <si>
    <t>ASISTENCIA SOCIAL: APOYO ECONÓMICO PARA COMPRA DE MEDICAMENTO</t>
  </si>
  <si>
    <t>ASISTENCIA SOCIAL: ENTREGA DE MEDICAMENTO DE DONATIVO</t>
  </si>
  <si>
    <t>ASISTENCIA SOCIAL: APOYO ECONÓMICO PARA PAGO DE EGRESO HOSPITALARIO</t>
  </si>
  <si>
    <t>ASISTENCIA SOCIAL: APOYO ECONÓMICO PARA PAGO DE ESTUDIOS MÉDICOS</t>
  </si>
  <si>
    <t>ASISTENCIA SOCIAL: APOYO ECONÓMICO PARA PAGO DE CIRUGÍA</t>
  </si>
  <si>
    <t>ASISTENCIA SOCIAL: APOYO PARA PAGO DE FUNERAL</t>
  </si>
  <si>
    <t>CANALIZACIONES A OTRAS INSTANCIAS DE ASISTENCIA SOCIAL (Cáritas, Gestoría Social, Refugios y Albergues)</t>
  </si>
  <si>
    <t>VISITAS DE ASISTENCIA SOCIAL</t>
  </si>
  <si>
    <t>PERSONAS RECIBIDAS EN EL ALBERGUE ( Incendio, contingencia ambiental, baja de temperatura)</t>
  </si>
  <si>
    <t>ASISTENCIA SOCIAL: ENTREGA DE APOYO ECONÓMICO EN ESPECIE</t>
  </si>
  <si>
    <t>ASISTENCIA SOCIAL: ENTREGA DE ARTICULOS DONADOS POR LA COMUNIDAD AL DIF PARA LAS FAMILIAS QUE LO REQUIERAN ( Muebles, aparatos eléctricos,juguetes,)</t>
  </si>
  <si>
    <t>OPTOMETRISTA</t>
  </si>
  <si>
    <t>TOTAL DE PERSONAS ATENDIDAS EN CONSULTA</t>
  </si>
  <si>
    <t>GUARDERIAS</t>
  </si>
  <si>
    <t>TOTAL DE NIÑOS ATENDIDOS EN SANTA MARTHA</t>
  </si>
  <si>
    <t>TOTAL DE NIÑOS ATENDIDOS EN PEDREGAL</t>
  </si>
  <si>
    <t>CENTROS DE ATENCIÓN INFANTIL</t>
  </si>
  <si>
    <t>FOMERREY 9: TOTAL DE NIÑOS POR TERAPIA DE LENGUAJE</t>
  </si>
  <si>
    <t>PEDREGAL: TOTAL DE NIÑOS POR TERAPIA DE LENGUAJE</t>
  </si>
  <si>
    <t>MALVINAS: TOTAL DE NIÑOS POR TERAPIA DE LENGUAJE</t>
  </si>
  <si>
    <t>FOMERREY 9: TOTAL DE NIÑOS POR APOYO PSICOPEDAGÓGICO</t>
  </si>
  <si>
    <t>PEDREGAL: TOTAL DE NIÑOS POR APOYO PSICOPEDAGÓGICO</t>
  </si>
  <si>
    <t>MALVINAS: TOTAL DE NIÑOS POR APOYO PSICOPEDAGÓGICO</t>
  </si>
  <si>
    <t>FOMERREY 9: TOTAL DE NIÑOS POR APOYO ACADÉMICO</t>
  </si>
  <si>
    <t>PEDREGAL: TOTAL DE NIÑOS POR APOYO ACADÉMICO</t>
  </si>
  <si>
    <t>MALVINAS: TOTAL DE NIÑOS POR APOYO ACADÉMICO</t>
  </si>
  <si>
    <t>TOTAL DE NIÑOS EN TALLER DE LENGUAJE DE SEÑAS MEXICANAS (lenguaje para sordomudos)</t>
  </si>
  <si>
    <t>PROGRAMA DE VALORES: TOTAL DE NIÑOS EN FOMERREY 9</t>
  </si>
  <si>
    <t>PROGRAMA DE VALORES: TOTAL DE NIÑOS EN PEDREGAL</t>
  </si>
  <si>
    <t>PROGRAMA DE VALORES: TOTAL DE NIÑOS EN MALVINAS</t>
  </si>
  <si>
    <t>PROGRAMA DE ORIENTACION FAMILIAR : TOTAL DE PADRES DE FAMILIA EN FOMERREY 9</t>
  </si>
  <si>
    <t>PROGRAMA DE ORIENTACION FAMILIAR : TOTAL DE PADRES DE FAMILIA EN PEDREGAL</t>
  </si>
  <si>
    <t>PROGRAMA DE ORIENTACION FAMILIAR: TOTAL DE PADRES DE FAMILIA EN MALVINAS</t>
  </si>
  <si>
    <t>PROGRAMA DE CUENTOS CON VALOR: TOTAL DE NIÑOS EN FOMERREY 9</t>
  </si>
  <si>
    <t>PROGRAMA DE CUENTOS CON VALOR: TOTAL DE NIÑOS EN PEDREGAL</t>
  </si>
  <si>
    <t>PROGRAMA DE CUENTOS CON VALOR: TOTAL DE NIÑOS EN MALVINAS</t>
  </si>
  <si>
    <t>PROGRAMA TERAPIA EN CASA: TOTAL DE NIÑOS EN FOMERREY 9</t>
  </si>
  <si>
    <t>PROGRAMA TERAPIA EN CASA: TOTAL DE NIÑOS EN PEDREGAL</t>
  </si>
  <si>
    <t>PROGRAMA TERAPIA EN CASA: TOTAL DE NIÑOS EN MALVINAS</t>
  </si>
  <si>
    <t>TOTAL DE NIÑOS EN EVENTOS Y ACTIVIDADES RELEVANTES EN FOMERREY 9</t>
  </si>
  <si>
    <t>TOTAL DE NIÑOS EN EVENTOS Y ACTIVIDADES RELEVANTES EN PEDREGAL</t>
  </si>
  <si>
    <t>TOTAL DE NIÑOS EN EVENTOS Y ACTIVIDADES RELEVANTES EN MALVINAS</t>
  </si>
  <si>
    <t>TOTAL DE SERVICIOS PROPORCIONADOS EN FOMERREY 9</t>
  </si>
  <si>
    <t>TOTAL DE SERVICIOS PROPORCIONADOS EN PEDREGAL</t>
  </si>
  <si>
    <t>TOTAL DE SERVICIOS PROPORCIONADOS EN MALVINAS</t>
  </si>
  <si>
    <r>
      <t xml:space="preserve">TOTAL </t>
    </r>
    <r>
      <rPr>
        <b/>
        <sz val="9"/>
        <color theme="1"/>
        <rFont val="Calibri"/>
        <family val="2"/>
        <scheme val="minor"/>
      </rPr>
      <t>GLOBAL</t>
    </r>
    <r>
      <rPr>
        <b/>
        <sz val="9"/>
        <rFont val="Arial"/>
        <family val="2"/>
      </rPr>
      <t xml:space="preserve"> DE </t>
    </r>
    <r>
      <rPr>
        <b/>
        <sz val="9"/>
        <color theme="1"/>
        <rFont val="Calibri"/>
        <family val="2"/>
        <scheme val="minor"/>
      </rPr>
      <t>USUARIOS</t>
    </r>
    <r>
      <rPr>
        <b/>
        <sz val="9"/>
        <rFont val="Arial"/>
        <family val="2"/>
      </rPr>
      <t xml:space="preserve"> ATENDIDOS (personas)</t>
    </r>
  </si>
  <si>
    <r>
      <t xml:space="preserve">TOTAL </t>
    </r>
    <r>
      <rPr>
        <b/>
        <sz val="9"/>
        <color theme="1"/>
        <rFont val="Calibri"/>
        <family val="2"/>
        <scheme val="minor"/>
      </rPr>
      <t>GLOBAL</t>
    </r>
    <r>
      <rPr>
        <b/>
        <sz val="9"/>
        <rFont val="Arial"/>
        <family val="2"/>
      </rPr>
      <t xml:space="preserve"> DE </t>
    </r>
    <r>
      <rPr>
        <b/>
        <sz val="9"/>
        <color theme="1"/>
        <rFont val="Calibri"/>
        <family val="2"/>
        <scheme val="minor"/>
      </rPr>
      <t>SERVICIOS</t>
    </r>
    <r>
      <rPr>
        <b/>
        <sz val="9"/>
        <rFont val="Arial"/>
        <family val="2"/>
      </rPr>
      <t xml:space="preserve"> PROPORCIONADOS  (servicios brindados a cada usuario)</t>
    </r>
  </si>
  <si>
    <t>COORDINACIÓN DE ATENCIÓN INTEGRAL AL MENOR Y LA FAMILIA</t>
  </si>
  <si>
    <r>
      <t xml:space="preserve">DEFENSORIA MUNICIPAL </t>
    </r>
    <r>
      <rPr>
        <b/>
        <sz val="9"/>
        <color theme="1"/>
        <rFont val="Calibri"/>
        <family val="2"/>
        <scheme val="minor"/>
      </rPr>
      <t>TOTAL GLOBAL</t>
    </r>
    <r>
      <rPr>
        <b/>
        <sz val="9"/>
        <rFont val="Arial"/>
        <family val="2"/>
      </rPr>
      <t xml:space="preserve"> DE </t>
    </r>
    <r>
      <rPr>
        <b/>
        <sz val="9"/>
        <color theme="1"/>
        <rFont val="Calibri"/>
        <family val="2"/>
        <scheme val="minor"/>
      </rPr>
      <t>PERSONAS</t>
    </r>
    <r>
      <rPr>
        <b/>
        <sz val="9"/>
        <rFont val="Arial"/>
        <family val="2"/>
      </rPr>
      <t xml:space="preserve"> ATENDIDAS</t>
    </r>
  </si>
  <si>
    <r>
      <t xml:space="preserve">DEFENSORIA MUNICIPAL </t>
    </r>
    <r>
      <rPr>
        <b/>
        <sz val="9"/>
        <color theme="1"/>
        <rFont val="Calibri"/>
        <family val="2"/>
        <scheme val="minor"/>
      </rPr>
      <t>TOTAL GLOBAL</t>
    </r>
    <r>
      <rPr>
        <b/>
        <sz val="9"/>
        <rFont val="Arial"/>
        <family val="2"/>
      </rPr>
      <t xml:space="preserve"> DE </t>
    </r>
    <r>
      <rPr>
        <b/>
        <sz val="9"/>
        <color theme="1"/>
        <rFont val="Calibri"/>
        <family val="2"/>
        <scheme val="minor"/>
      </rPr>
      <t>SERVICIOS</t>
    </r>
    <r>
      <rPr>
        <b/>
        <sz val="9"/>
        <rFont val="Arial"/>
        <family val="2"/>
      </rPr>
      <t xml:space="preserve"> PROPORCIONADOS</t>
    </r>
  </si>
  <si>
    <r>
      <t xml:space="preserve">TOTAL DE </t>
    </r>
    <r>
      <rPr>
        <b/>
        <sz val="9"/>
        <color theme="1"/>
        <rFont val="Calibri"/>
        <family val="2"/>
        <scheme val="minor"/>
      </rPr>
      <t>USUARIOS</t>
    </r>
    <r>
      <rPr>
        <b/>
        <sz val="9"/>
        <rFont val="Arial"/>
        <family val="2"/>
      </rPr>
      <t xml:space="preserve"> ATENDIDOS EN TERAPIA PSICOLÓGICA</t>
    </r>
  </si>
  <si>
    <r>
      <t xml:space="preserve">TOTAL DE </t>
    </r>
    <r>
      <rPr>
        <b/>
        <sz val="9"/>
        <color theme="1"/>
        <rFont val="Calibri"/>
        <family val="2"/>
        <scheme val="minor"/>
      </rPr>
      <t>USUARIOS</t>
    </r>
    <r>
      <rPr>
        <b/>
        <sz val="9"/>
        <rFont val="Arial"/>
        <family val="2"/>
      </rPr>
      <t xml:space="preserve"> ATENDIDOS EN LABORES DE PREVENCIÓN </t>
    </r>
    <r>
      <rPr>
        <b/>
        <sz val="9"/>
        <color theme="1"/>
        <rFont val="Calibri"/>
        <family val="2"/>
        <scheme val="minor"/>
      </rPr>
      <t>TALLERES:</t>
    </r>
    <r>
      <rPr>
        <b/>
        <sz val="9"/>
        <rFont val="Arial"/>
        <family val="2"/>
      </rPr>
      <t xml:space="preserve"> Orientación Familiar, Sin Violencia, Cuentos con Valor, Adolescentes, Decídete a Cambiar. </t>
    </r>
    <r>
      <rPr>
        <b/>
        <sz val="9"/>
        <color theme="1"/>
        <rFont val="Calibri"/>
        <family val="2"/>
        <scheme val="minor"/>
      </rPr>
      <t>PLÁTICAS Y ACTIVIDADES:</t>
    </r>
    <r>
      <rPr>
        <b/>
        <sz val="9"/>
        <rFont val="Arial"/>
        <family val="2"/>
      </rPr>
      <t xml:space="preserve"> Rompecabezas Preventivo, Memorama, Psicólogo en tu Colonia. </t>
    </r>
  </si>
  <si>
    <r>
      <t xml:space="preserve">TOTAL DE </t>
    </r>
    <r>
      <rPr>
        <b/>
        <sz val="9"/>
        <color theme="1"/>
        <rFont val="Calibri"/>
        <family val="2"/>
        <scheme val="minor"/>
      </rPr>
      <t>SERVICIOS</t>
    </r>
    <r>
      <rPr>
        <b/>
        <sz val="9"/>
        <rFont val="Arial"/>
        <family val="2"/>
      </rPr>
      <t xml:space="preserve"> PROPORCIONADOS A CADA USUARIO EN PREVENCIÓN </t>
    </r>
    <r>
      <rPr>
        <b/>
        <sz val="9"/>
        <color theme="1"/>
        <rFont val="Calibri"/>
        <family val="2"/>
        <scheme val="minor"/>
      </rPr>
      <t>TALLERES</t>
    </r>
    <r>
      <rPr>
        <b/>
        <sz val="9"/>
        <rFont val="Arial"/>
        <family val="2"/>
      </rPr>
      <t xml:space="preserve">: Orientación Familiar,Sin Violencia,  Cuentos con Valor, Adolescentes, Decídete a Cambiar. </t>
    </r>
    <r>
      <rPr>
        <b/>
        <sz val="9"/>
        <color theme="1"/>
        <rFont val="Calibri"/>
        <family val="2"/>
        <scheme val="minor"/>
      </rPr>
      <t>PLÁTICAS Y ACTIVIDADES</t>
    </r>
    <r>
      <rPr>
        <b/>
        <sz val="9"/>
        <rFont val="Arial"/>
        <family val="2"/>
      </rPr>
      <t>: Rompecabezas Preventivo, Memorama, Psicólogo en tu Colonia.</t>
    </r>
  </si>
  <si>
    <r>
      <t xml:space="preserve">TOTAL  DE </t>
    </r>
    <r>
      <rPr>
        <b/>
        <sz val="9"/>
        <color theme="1"/>
        <rFont val="Calibri"/>
        <family val="2"/>
        <scheme val="minor"/>
      </rPr>
      <t>USUARIOS</t>
    </r>
    <r>
      <rPr>
        <b/>
        <sz val="9"/>
        <rFont val="Arial"/>
        <family val="2"/>
      </rPr>
      <t xml:space="preserve"> ATENDIDOS EN LAS ACTIVIDADES IMPARTIDAS ( Yoga, Bisutería, Tai Chi, INEA, educación inicial)</t>
    </r>
  </si>
  <si>
    <r>
      <t xml:space="preserve">TOTAL DE </t>
    </r>
    <r>
      <rPr>
        <b/>
        <sz val="9"/>
        <color theme="1"/>
        <rFont val="Calibri"/>
        <family val="2"/>
        <scheme val="minor"/>
      </rPr>
      <t>SERVICIOS</t>
    </r>
    <r>
      <rPr>
        <b/>
        <sz val="9"/>
        <rFont val="Arial"/>
        <family val="2"/>
      </rPr>
      <t xml:space="preserve"> PROPORCIONADOS A LOS USUARIOS DE LAS ACTIVIDADES IMPARTIDAS Yoga, Bisutería, Tai Chi, INEA, educación inicial.</t>
    </r>
  </si>
  <si>
    <r>
      <rPr>
        <b/>
        <sz val="9"/>
        <color theme="1"/>
        <rFont val="Calibri"/>
        <family val="2"/>
        <scheme val="minor"/>
      </rPr>
      <t>TOTAL GLOBAL</t>
    </r>
    <r>
      <rPr>
        <b/>
        <sz val="9"/>
        <rFont val="Arial"/>
        <family val="2"/>
      </rPr>
      <t xml:space="preserve"> DE PERSONAS ATENDIDAS POR APOYOS ASISTENCIALES</t>
    </r>
  </si>
  <si>
    <r>
      <t xml:space="preserve"> </t>
    </r>
    <r>
      <rPr>
        <b/>
        <sz val="9"/>
        <color theme="1"/>
        <rFont val="Calibri"/>
        <family val="2"/>
        <scheme val="minor"/>
      </rPr>
      <t>TOTAL GLOBAL</t>
    </r>
    <r>
      <rPr>
        <b/>
        <sz val="9"/>
        <rFont val="Arial"/>
        <family val="2"/>
      </rPr>
      <t xml:space="preserve"> DE SERVICIOS PROPORCIONADOS POR APOYOS ASISTENCIALES</t>
    </r>
  </si>
  <si>
    <r>
      <rPr>
        <b/>
        <sz val="9"/>
        <color theme="1"/>
        <rFont val="Calibri"/>
        <family val="2"/>
        <scheme val="minor"/>
      </rPr>
      <t>TOTAL GLOBAL</t>
    </r>
    <r>
      <rPr>
        <b/>
        <sz val="9"/>
        <rFont val="Arial"/>
        <family val="2"/>
      </rPr>
      <t xml:space="preserve"> DE NIÑOS ATENDIDOS</t>
    </r>
  </si>
  <si>
    <r>
      <rPr>
        <b/>
        <sz val="9"/>
        <color theme="1"/>
        <rFont val="Calibri"/>
        <family val="2"/>
        <scheme val="minor"/>
      </rPr>
      <t>TOTAL GLOBAL</t>
    </r>
    <r>
      <rPr>
        <b/>
        <sz val="9"/>
        <rFont val="Arial"/>
        <family val="2"/>
      </rPr>
      <t xml:space="preserve"> DE SERVICIOS PROPORCIONADOS A LOS NIÑOS</t>
    </r>
  </si>
  <si>
    <r>
      <rPr>
        <b/>
        <sz val="8"/>
        <color theme="1"/>
        <rFont val="Calibri"/>
        <family val="2"/>
        <scheme val="minor"/>
      </rPr>
      <t xml:space="preserve">TOTAL GLOBAL </t>
    </r>
    <r>
      <rPr>
        <b/>
        <sz val="8"/>
        <rFont val="Arial"/>
        <family val="2"/>
      </rPr>
      <t>DE NIÑOS ATENDIDOS EN FOMERREY9</t>
    </r>
  </si>
  <si>
    <r>
      <rPr>
        <b/>
        <sz val="8"/>
        <color theme="1"/>
        <rFont val="Calibri"/>
        <family val="2"/>
        <scheme val="minor"/>
      </rPr>
      <t>TOTAL GLOBAL</t>
    </r>
    <r>
      <rPr>
        <b/>
        <sz val="8"/>
        <rFont val="Arial"/>
        <family val="2"/>
      </rPr>
      <t xml:space="preserve"> DE NIÑOS ATENDIDOS EN PEDREGAL</t>
    </r>
  </si>
  <si>
    <r>
      <rPr>
        <b/>
        <sz val="8"/>
        <color theme="1"/>
        <rFont val="Calibri"/>
        <family val="2"/>
        <scheme val="minor"/>
      </rPr>
      <t>TOTAL GLOBAL</t>
    </r>
    <r>
      <rPr>
        <b/>
        <sz val="8"/>
        <rFont val="Arial"/>
        <family val="2"/>
      </rPr>
      <t xml:space="preserve">  DE NIÑOS ATENDIDOS EN MALVINAS</t>
    </r>
  </si>
  <si>
    <t xml:space="preserve">nuevo </t>
  </si>
  <si>
    <t>antes guarderia</t>
  </si>
  <si>
    <t>ADULTO MAYOR</t>
  </si>
  <si>
    <t>COORDINACION DESARROLLO INTEGRAL</t>
  </si>
  <si>
    <t>PROGRAMAS PREVENTIVOS</t>
  </si>
  <si>
    <t># Menores atendidos en Programa "Niños Difusores"</t>
  </si>
  <si>
    <t># Padres de Familia atendidos en Programa Orientación Familiar</t>
  </si>
  <si>
    <t># Menores atendidos en Programa Prevención de Embarazos</t>
  </si>
  <si>
    <t># Menores Atendidos en Programa Protecc. Para la Salud</t>
  </si>
  <si>
    <t>PROGRAMA DE ATENCIÓN Y PREVENCIÓN DEL TRABAJO INFANTIL</t>
  </si>
  <si>
    <t>#Menores atendidos en Centro PAPTI</t>
  </si>
  <si>
    <t>#Visitas en Centro PAPTI</t>
  </si>
  <si>
    <t># Niños becados en PAPTI</t>
  </si>
  <si>
    <t>ACTIVIDADES EN CENTROS DIF</t>
  </si>
  <si>
    <t>#Ciudadanos atendidos en Actividades Productivas en los Centros DIF</t>
  </si>
  <si>
    <t>#Ciudadanos atendidos en Actividades Culturales en los Centros DIF</t>
  </si>
  <si>
    <t>#Ciudadanos atendidos en Actividades Deportivas en los Centros DIF</t>
  </si>
  <si>
    <t>Total de ciudadanos atendidos en los centros DIF</t>
  </si>
  <si>
    <t>Total de atenciones brindadas en los Centros DIF</t>
  </si>
  <si>
    <t>PERFIL DE USUARIOS DE CENTROS DIF</t>
  </si>
  <si>
    <t>Porcentaje de Hombres atendidos</t>
  </si>
  <si>
    <t>Porcentaje de Mujeres atendidas</t>
  </si>
  <si>
    <t>Porcentaje de población atendida de 0 a 12 años</t>
  </si>
  <si>
    <t>Porcentaje de población atendida de 13 a 17 años</t>
  </si>
  <si>
    <t>Porcentaje de población atendida de 18 a 35 años</t>
  </si>
  <si>
    <t>Porcentaje de población atendida de 36 a 60 años</t>
  </si>
  <si>
    <t>Porcentaje de población atendida de 61 años o 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</si>
</sst>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dddd\ d&quot; de &quot;mmmm&quot; de &quot;yyyy;@"/>
    <numFmt numFmtId="165" formatCode="_-[$€]* #,##0.00_-;\-[$€]* #,##0.00_-;_-[$€]* &quot;-&quot;??_-;_-@_-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b/>
      <sz val="16"/>
      <name val="Century Gothic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Century Gothic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Century Gothic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i/>
      <sz val="12"/>
      <name val="Arial"/>
      <family val="2"/>
    </font>
    <font>
      <b/>
      <i/>
      <sz val="12"/>
      <color rgb="FFFF0000"/>
      <name val="Arial"/>
      <family val="2"/>
    </font>
    <font>
      <b/>
      <sz val="8"/>
      <name val="Century Gothic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/>
      <bottom/>
      <diagonal/>
    </border>
    <border>
      <left/>
      <right style="thin">
        <color theme="6" tint="-0.499984740745262"/>
      </right>
      <top/>
      <bottom/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/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6" tint="-0.499984740745262"/>
      </right>
      <top style="medium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medium">
        <color indexed="64"/>
      </top>
      <bottom/>
      <diagonal/>
    </border>
    <border>
      <left style="medium">
        <color indexed="64"/>
      </left>
      <right style="thin">
        <color theme="6" tint="-0.499984740745262"/>
      </right>
      <top style="thin">
        <color theme="6" tint="-0.499984740745262"/>
      </top>
      <bottom style="medium">
        <color indexed="64"/>
      </bottom>
      <diagonal/>
    </border>
    <border>
      <left style="thin">
        <color theme="6" tint="-0.499984740745262"/>
      </left>
      <right/>
      <top/>
      <bottom style="medium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indexed="64"/>
      </left>
      <right style="thin">
        <color theme="6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0" fontId="2" fillId="0" borderId="0"/>
    <xf numFmtId="0" fontId="3" fillId="0" borderId="0"/>
    <xf numFmtId="9" fontId="47" fillId="0" borderId="0" applyFont="0" applyFill="0" applyBorder="0" applyAlignment="0" applyProtection="0"/>
  </cellStyleXfs>
  <cellXfs count="357">
    <xf numFmtId="0" fontId="0" fillId="0" borderId="0" xfId="0"/>
    <xf numFmtId="0" fontId="5" fillId="0" borderId="0" xfId="0" applyFont="1" applyAlignment="1"/>
    <xf numFmtId="15" fontId="6" fillId="0" borderId="0" xfId="0" applyNumberFormat="1" applyFont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7" fillId="2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15" fontId="12" fillId="3" borderId="11" xfId="0" applyNumberFormat="1" applyFont="1" applyFill="1" applyBorder="1" applyAlignment="1">
      <alignment horizontal="center" vertical="center"/>
    </xf>
    <xf numFmtId="3" fontId="10" fillId="3" borderId="12" xfId="0" applyNumberFormat="1" applyFont="1" applyFill="1" applyBorder="1" applyAlignment="1">
      <alignment horizontal="justify" vertical="center"/>
    </xf>
    <xf numFmtId="0" fontId="10" fillId="4" borderId="9" xfId="0" applyFont="1" applyFill="1" applyBorder="1" applyAlignment="1">
      <alignment horizontal="left" vertical="center" wrapText="1"/>
    </xf>
    <xf numFmtId="3" fontId="11" fillId="4" borderId="9" xfId="0" applyNumberFormat="1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left" vertical="center" wrapText="1"/>
    </xf>
    <xf numFmtId="3" fontId="13" fillId="4" borderId="9" xfId="0" applyNumberFormat="1" applyFont="1" applyFill="1" applyBorder="1" applyAlignment="1">
      <alignment horizontal="center" vertical="center"/>
    </xf>
    <xf numFmtId="0" fontId="10" fillId="0" borderId="0" xfId="0" applyFont="1"/>
    <xf numFmtId="3" fontId="12" fillId="3" borderId="12" xfId="0" applyNumberFormat="1" applyFont="1" applyFill="1" applyBorder="1" applyAlignment="1">
      <alignment horizontal="justify" vertical="center"/>
    </xf>
    <xf numFmtId="14" fontId="5" fillId="0" borderId="0" xfId="0" applyNumberFormat="1" applyFont="1" applyAlignment="1"/>
    <xf numFmtId="0" fontId="10" fillId="5" borderId="9" xfId="0" applyFont="1" applyFill="1" applyBorder="1" applyAlignment="1">
      <alignment horizontal="left" vertical="center" wrapText="1"/>
    </xf>
    <xf numFmtId="3" fontId="11" fillId="0" borderId="9" xfId="0" applyNumberFormat="1" applyFont="1" applyFill="1" applyBorder="1" applyAlignment="1">
      <alignment horizontal="right" vertical="center"/>
    </xf>
    <xf numFmtId="3" fontId="11" fillId="4" borderId="9" xfId="0" applyNumberFormat="1" applyFont="1" applyFill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3" fontId="11" fillId="0" borderId="9" xfId="0" applyNumberFormat="1" applyFont="1" applyBorder="1" applyAlignment="1">
      <alignment horizontal="right" vertical="center"/>
    </xf>
    <xf numFmtId="15" fontId="12" fillId="3" borderId="11" xfId="0" applyNumberFormat="1" applyFont="1" applyFill="1" applyBorder="1" applyAlignment="1">
      <alignment horizontal="right" vertical="center"/>
    </xf>
    <xf numFmtId="3" fontId="10" fillId="3" borderId="12" xfId="0" applyNumberFormat="1" applyFont="1" applyFill="1" applyBorder="1" applyAlignment="1">
      <alignment horizontal="right" vertical="center"/>
    </xf>
    <xf numFmtId="0" fontId="10" fillId="0" borderId="9" xfId="0" applyFont="1" applyBorder="1" applyAlignment="1">
      <alignment horizontal="right"/>
    </xf>
    <xf numFmtId="3" fontId="13" fillId="4" borderId="9" xfId="0" applyNumberFormat="1" applyFont="1" applyFill="1" applyBorder="1" applyAlignment="1">
      <alignment horizontal="right" vertical="center"/>
    </xf>
    <xf numFmtId="3" fontId="11" fillId="0" borderId="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11" fillId="0" borderId="9" xfId="0" applyNumberFormat="1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3" fontId="13" fillId="0" borderId="9" xfId="0" applyNumberFormat="1" applyFont="1" applyBorder="1" applyAlignment="1">
      <alignment vertical="center"/>
    </xf>
    <xf numFmtId="15" fontId="12" fillId="3" borderId="11" xfId="0" applyNumberFormat="1" applyFont="1" applyFill="1" applyBorder="1" applyAlignment="1">
      <alignment horizontal="right"/>
    </xf>
    <xf numFmtId="0" fontId="13" fillId="0" borderId="9" xfId="0" applyFont="1" applyBorder="1" applyAlignment="1">
      <alignment horizontal="right" vertical="center" wrapText="1"/>
    </xf>
    <xf numFmtId="3" fontId="11" fillId="0" borderId="9" xfId="0" applyNumberFormat="1" applyFont="1" applyFill="1" applyBorder="1" applyAlignment="1">
      <alignment horizontal="right" vertical="center" wrapText="1"/>
    </xf>
    <xf numFmtId="0" fontId="13" fillId="0" borderId="9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3" fontId="14" fillId="0" borderId="9" xfId="0" applyNumberFormat="1" applyFont="1" applyBorder="1" applyAlignment="1">
      <alignment vertical="center"/>
    </xf>
    <xf numFmtId="3" fontId="11" fillId="0" borderId="9" xfId="3" applyNumberFormat="1" applyFont="1" applyFill="1" applyBorder="1" applyAlignment="1">
      <alignment horizontal="right" vertical="center"/>
    </xf>
    <xf numFmtId="0" fontId="10" fillId="0" borderId="9" xfId="3" applyFont="1" applyBorder="1" applyAlignment="1">
      <alignment horizontal="right" vertical="center"/>
    </xf>
    <xf numFmtId="3" fontId="11" fillId="0" borderId="9" xfId="3" applyNumberFormat="1" applyFont="1" applyBorder="1" applyAlignment="1">
      <alignment horizontal="right" vertical="center"/>
    </xf>
    <xf numFmtId="0" fontId="10" fillId="0" borderId="9" xfId="3" applyFont="1" applyBorder="1" applyAlignment="1">
      <alignment horizontal="right"/>
    </xf>
    <xf numFmtId="15" fontId="10" fillId="3" borderId="11" xfId="0" applyNumberFormat="1" applyFont="1" applyFill="1" applyBorder="1" applyAlignment="1">
      <alignment horizontal="center" vertical="center"/>
    </xf>
    <xf numFmtId="3" fontId="11" fillId="5" borderId="9" xfId="0" applyNumberFormat="1" applyFont="1" applyFill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 vertical="center"/>
    </xf>
    <xf numFmtId="3" fontId="13" fillId="0" borderId="9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18" fillId="0" borderId="9" xfId="0" applyNumberFormat="1" applyFont="1" applyBorder="1" applyAlignment="1">
      <alignment horizontal="right" vertical="center"/>
    </xf>
    <xf numFmtId="0" fontId="12" fillId="5" borderId="9" xfId="0" applyFont="1" applyFill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right" vertical="center"/>
    </xf>
    <xf numFmtId="0" fontId="20" fillId="0" borderId="9" xfId="0" applyFont="1" applyFill="1" applyBorder="1" applyAlignment="1">
      <alignment horizontal="right" vertical="center" wrapText="1"/>
    </xf>
    <xf numFmtId="0" fontId="20" fillId="5" borderId="9" xfId="0" applyFont="1" applyFill="1" applyBorder="1" applyAlignment="1">
      <alignment horizontal="right" vertical="center" wrapText="1"/>
    </xf>
    <xf numFmtId="3" fontId="17" fillId="4" borderId="9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9" xfId="0" applyBorder="1"/>
    <xf numFmtId="0" fontId="3" fillId="0" borderId="9" xfId="0" applyFont="1" applyBorder="1"/>
    <xf numFmtId="3" fontId="19" fillId="0" borderId="9" xfId="0" applyNumberFormat="1" applyFont="1" applyBorder="1" applyAlignment="1">
      <alignment vertical="center"/>
    </xf>
    <xf numFmtId="0" fontId="23" fillId="0" borderId="9" xfId="0" applyFont="1" applyBorder="1" applyAlignment="1">
      <alignment horizontal="right" vertical="center" wrapText="1"/>
    </xf>
    <xf numFmtId="3" fontId="23" fillId="0" borderId="9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24" fillId="0" borderId="9" xfId="0" applyNumberFormat="1" applyFont="1" applyBorder="1" applyAlignment="1">
      <alignment horizontal="center" vertical="center" wrapText="1"/>
    </xf>
    <xf numFmtId="3" fontId="24" fillId="0" borderId="9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wrapText="1"/>
    </xf>
    <xf numFmtId="3" fontId="5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 horizontal="center" vertical="center"/>
    </xf>
    <xf numFmtId="3" fontId="19" fillId="0" borderId="9" xfId="3" applyNumberFormat="1" applyFont="1" applyBorder="1" applyAlignment="1">
      <alignment horizontal="center" vertical="center"/>
    </xf>
    <xf numFmtId="0" fontId="22" fillId="3" borderId="11" xfId="0" applyFont="1" applyFill="1" applyBorder="1" applyAlignment="1">
      <alignment vertical="center"/>
    </xf>
    <xf numFmtId="0" fontId="22" fillId="3" borderId="12" xfId="0" applyFont="1" applyFill="1" applyBorder="1" applyAlignment="1">
      <alignment vertical="center"/>
    </xf>
    <xf numFmtId="0" fontId="21" fillId="3" borderId="11" xfId="0" applyFont="1" applyFill="1" applyBorder="1" applyAlignment="1">
      <alignment vertical="center"/>
    </xf>
    <xf numFmtId="0" fontId="21" fillId="3" borderId="1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8" fillId="0" borderId="9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30" fillId="0" borderId="9" xfId="0" applyFont="1" applyBorder="1" applyAlignment="1">
      <alignment horizontal="left" vertical="center"/>
    </xf>
    <xf numFmtId="0" fontId="30" fillId="0" borderId="9" xfId="0" applyFont="1" applyFill="1" applyBorder="1" applyAlignment="1">
      <alignment horizontal="left" vertical="center"/>
    </xf>
    <xf numFmtId="0" fontId="31" fillId="0" borderId="9" xfId="0" applyFont="1" applyFill="1" applyBorder="1" applyAlignment="1">
      <alignment horizontal="left"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0" fillId="0" borderId="0" xfId="0" applyBorder="1"/>
    <xf numFmtId="0" fontId="25" fillId="0" borderId="9" xfId="0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vertical="center"/>
    </xf>
    <xf numFmtId="0" fontId="10" fillId="0" borderId="14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21" fillId="3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 wrapText="1"/>
    </xf>
    <xf numFmtId="0" fontId="36" fillId="0" borderId="21" xfId="0" applyFont="1" applyBorder="1" applyAlignment="1">
      <alignment horizontal="left" vertical="center" wrapText="1"/>
    </xf>
    <xf numFmtId="0" fontId="26" fillId="2" borderId="12" xfId="0" applyFont="1" applyFill="1" applyBorder="1" applyAlignment="1">
      <alignment horizontal="center" vertical="center"/>
    </xf>
    <xf numFmtId="0" fontId="36" fillId="0" borderId="9" xfId="0" applyFont="1" applyBorder="1" applyAlignment="1">
      <alignment horizontal="left" vertical="center" wrapText="1"/>
    </xf>
    <xf numFmtId="0" fontId="10" fillId="7" borderId="14" xfId="0" applyFont="1" applyFill="1" applyBorder="1" applyAlignment="1">
      <alignment horizontal="left" vertical="center" wrapText="1"/>
    </xf>
    <xf numFmtId="0" fontId="22" fillId="3" borderId="11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2" fillId="3" borderId="14" xfId="0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6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6" fillId="0" borderId="22" xfId="0" applyFont="1" applyBorder="1" applyAlignment="1">
      <alignment horizontal="left" vertical="center" wrapText="1"/>
    </xf>
    <xf numFmtId="0" fontId="36" fillId="6" borderId="25" xfId="0" applyFont="1" applyFill="1" applyBorder="1" applyAlignment="1">
      <alignment horizontal="left" vertical="center" wrapText="1"/>
    </xf>
    <xf numFmtId="0" fontId="36" fillId="6" borderId="29" xfId="0" applyFont="1" applyFill="1" applyBorder="1" applyAlignment="1">
      <alignment horizontal="left" vertical="center" wrapText="1"/>
    </xf>
    <xf numFmtId="0" fontId="36" fillId="6" borderId="31" xfId="0" applyFont="1" applyFill="1" applyBorder="1" applyAlignment="1">
      <alignment horizontal="left" vertical="center" wrapText="1"/>
    </xf>
    <xf numFmtId="0" fontId="36" fillId="0" borderId="21" xfId="0" applyFont="1" applyFill="1" applyBorder="1" applyAlignment="1">
      <alignment horizontal="left" vertical="center" wrapText="1"/>
    </xf>
    <xf numFmtId="0" fontId="36" fillId="0" borderId="22" xfId="0" applyFont="1" applyFill="1" applyBorder="1" applyAlignment="1">
      <alignment horizontal="left" vertical="center" wrapText="1"/>
    </xf>
    <xf numFmtId="0" fontId="36" fillId="6" borderId="35" xfId="0" applyFont="1" applyFill="1" applyBorder="1" applyAlignment="1">
      <alignment horizontal="left" vertical="center" wrapText="1"/>
    </xf>
    <xf numFmtId="0" fontId="36" fillId="6" borderId="37" xfId="0" applyFont="1" applyFill="1" applyBorder="1" applyAlignment="1">
      <alignment horizontal="left" vertical="center" wrapText="1"/>
    </xf>
    <xf numFmtId="0" fontId="36" fillId="6" borderId="40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3" fontId="37" fillId="0" borderId="14" xfId="0" applyNumberFormat="1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3" fontId="38" fillId="0" borderId="9" xfId="0" applyNumberFormat="1" applyFont="1" applyBorder="1" applyAlignment="1">
      <alignment horizontal="center" vertical="center"/>
    </xf>
    <xf numFmtId="3" fontId="39" fillId="0" borderId="9" xfId="0" applyNumberFormat="1" applyFont="1" applyBorder="1" applyAlignment="1">
      <alignment horizontal="center" vertical="center"/>
    </xf>
    <xf numFmtId="3" fontId="39" fillId="0" borderId="9" xfId="0" applyNumberFormat="1" applyFont="1" applyFill="1" applyBorder="1" applyAlignment="1">
      <alignment horizontal="center" vertical="center" wrapText="1"/>
    </xf>
    <xf numFmtId="3" fontId="39" fillId="0" borderId="9" xfId="0" applyNumberFormat="1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 wrapText="1"/>
    </xf>
    <xf numFmtId="0" fontId="37" fillId="3" borderId="14" xfId="0" applyFont="1" applyFill="1" applyBorder="1" applyAlignment="1">
      <alignment horizontal="center" vertical="center"/>
    </xf>
    <xf numFmtId="0" fontId="37" fillId="3" borderId="11" xfId="0" applyFont="1" applyFill="1" applyBorder="1" applyAlignment="1">
      <alignment horizontal="center" vertical="center"/>
    </xf>
    <xf numFmtId="3" fontId="37" fillId="0" borderId="14" xfId="0" applyNumberFormat="1" applyFont="1" applyBorder="1" applyAlignment="1">
      <alignment horizontal="center" vertical="center" wrapText="1"/>
    </xf>
    <xf numFmtId="3" fontId="39" fillId="0" borderId="12" xfId="0" applyNumberFormat="1" applyFont="1" applyBorder="1" applyAlignment="1">
      <alignment horizontal="center" vertical="center" wrapText="1"/>
    </xf>
    <xf numFmtId="3" fontId="39" fillId="0" borderId="9" xfId="0" applyNumberFormat="1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3" fontId="37" fillId="0" borderId="21" xfId="0" applyNumberFormat="1" applyFont="1" applyFill="1" applyBorder="1" applyAlignment="1">
      <alignment horizontal="center" vertical="center" wrapText="1"/>
    </xf>
    <xf numFmtId="3" fontId="39" fillId="0" borderId="12" xfId="0" applyNumberFormat="1" applyFont="1" applyFill="1" applyBorder="1" applyAlignment="1">
      <alignment horizontal="center" vertical="center" wrapText="1"/>
    </xf>
    <xf numFmtId="3" fontId="37" fillId="0" borderId="12" xfId="0" applyNumberFormat="1" applyFont="1" applyFill="1" applyBorder="1" applyAlignment="1">
      <alignment horizontal="center" vertical="center" wrapText="1"/>
    </xf>
    <xf numFmtId="3" fontId="37" fillId="0" borderId="9" xfId="0" applyNumberFormat="1" applyFont="1" applyFill="1" applyBorder="1" applyAlignment="1">
      <alignment horizontal="center" vertical="center" wrapText="1"/>
    </xf>
    <xf numFmtId="3" fontId="39" fillId="0" borderId="3" xfId="0" applyNumberFormat="1" applyFont="1" applyBorder="1" applyAlignment="1">
      <alignment horizontal="center" vertical="center" wrapText="1"/>
    </xf>
    <xf numFmtId="3" fontId="39" fillId="0" borderId="23" xfId="0" applyNumberFormat="1" applyFont="1" applyFill="1" applyBorder="1" applyAlignment="1">
      <alignment horizontal="center" vertical="center" wrapText="1"/>
    </xf>
    <xf numFmtId="3" fontId="39" fillId="0" borderId="8" xfId="0" applyNumberFormat="1" applyFont="1" applyBorder="1" applyAlignment="1">
      <alignment horizontal="center" vertical="center" wrapText="1"/>
    </xf>
    <xf numFmtId="3" fontId="39" fillId="0" borderId="24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3" fontId="37" fillId="0" borderId="14" xfId="0" applyNumberFormat="1" applyFont="1" applyFill="1" applyBorder="1" applyAlignment="1">
      <alignment horizontal="center" vertical="center" wrapText="1"/>
    </xf>
    <xf numFmtId="3" fontId="37" fillId="0" borderId="14" xfId="0" applyNumberFormat="1" applyFont="1" applyFill="1" applyBorder="1" applyAlignment="1">
      <alignment horizontal="center" vertical="center"/>
    </xf>
    <xf numFmtId="3" fontId="37" fillId="0" borderId="21" xfId="0" applyNumberFormat="1" applyFont="1" applyFill="1" applyBorder="1" applyAlignment="1">
      <alignment horizontal="center" vertical="center"/>
    </xf>
    <xf numFmtId="3" fontId="37" fillId="0" borderId="21" xfId="0" applyNumberFormat="1" applyFont="1" applyBorder="1" applyAlignment="1">
      <alignment horizontal="center" vertical="center"/>
    </xf>
    <xf numFmtId="3" fontId="37" fillId="0" borderId="39" xfId="0" applyNumberFormat="1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3" fontId="37" fillId="0" borderId="22" xfId="0" applyNumberFormat="1" applyFont="1" applyFill="1" applyBorder="1" applyAlignment="1">
      <alignment horizontal="center" vertical="center"/>
    </xf>
    <xf numFmtId="3" fontId="37" fillId="0" borderId="22" xfId="0" applyNumberFormat="1" applyFont="1" applyBorder="1" applyAlignment="1">
      <alignment horizontal="center" vertical="center"/>
    </xf>
    <xf numFmtId="3" fontId="37" fillId="0" borderId="22" xfId="0" applyNumberFormat="1" applyFont="1" applyFill="1" applyBorder="1" applyAlignment="1">
      <alignment horizontal="center" vertical="center" wrapText="1"/>
    </xf>
    <xf numFmtId="3" fontId="37" fillId="0" borderId="21" xfId="0" applyNumberFormat="1" applyFont="1" applyBorder="1" applyAlignment="1">
      <alignment horizontal="center" vertical="center" wrapText="1"/>
    </xf>
    <xf numFmtId="3" fontId="39" fillId="0" borderId="23" xfId="0" applyNumberFormat="1" applyFont="1" applyBorder="1" applyAlignment="1">
      <alignment horizontal="center" vertical="center" wrapText="1"/>
    </xf>
    <xf numFmtId="3" fontId="37" fillId="0" borderId="22" xfId="0" applyNumberFormat="1" applyFont="1" applyBorder="1" applyAlignment="1">
      <alignment horizontal="center" vertical="center" wrapText="1"/>
    </xf>
    <xf numFmtId="3" fontId="39" fillId="0" borderId="24" xfId="0" applyNumberFormat="1" applyFont="1" applyBorder="1" applyAlignment="1">
      <alignment horizontal="center" vertical="center" wrapText="1"/>
    </xf>
    <xf numFmtId="3" fontId="37" fillId="0" borderId="9" xfId="0" applyNumberFormat="1" applyFont="1" applyBorder="1" applyAlignment="1">
      <alignment horizontal="center" vertical="center" wrapText="1"/>
    </xf>
    <xf numFmtId="3" fontId="37" fillId="0" borderId="14" xfId="3" applyNumberFormat="1" applyFont="1" applyBorder="1" applyAlignment="1">
      <alignment horizontal="center" vertical="center"/>
    </xf>
    <xf numFmtId="3" fontId="39" fillId="0" borderId="9" xfId="0" applyNumberFormat="1" applyFont="1" applyBorder="1" applyAlignment="1">
      <alignment horizontal="right" vertical="center"/>
    </xf>
    <xf numFmtId="3" fontId="37" fillId="0" borderId="14" xfId="3" applyNumberFormat="1" applyFont="1" applyFill="1" applyBorder="1" applyAlignment="1">
      <alignment horizontal="center" vertical="center"/>
    </xf>
    <xf numFmtId="3" fontId="39" fillId="0" borderId="12" xfId="0" applyNumberFormat="1" applyFont="1" applyFill="1" applyBorder="1" applyAlignment="1">
      <alignment horizontal="center" vertical="center"/>
    </xf>
    <xf numFmtId="3" fontId="37" fillId="0" borderId="9" xfId="0" applyNumberFormat="1" applyFont="1" applyBorder="1" applyAlignment="1">
      <alignment horizontal="center" vertical="center"/>
    </xf>
    <xf numFmtId="3" fontId="37" fillId="0" borderId="9" xfId="0" applyNumberFormat="1" applyFont="1" applyBorder="1" applyAlignment="1">
      <alignment horizontal="right" vertical="center"/>
    </xf>
    <xf numFmtId="3" fontId="37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/>
    </xf>
    <xf numFmtId="0" fontId="26" fillId="0" borderId="0" xfId="0" applyFont="1"/>
    <xf numFmtId="0" fontId="10" fillId="0" borderId="43" xfId="0" applyFont="1" applyBorder="1" applyAlignment="1">
      <alignment horizontal="left" vertical="center" wrapText="1"/>
    </xf>
    <xf numFmtId="3" fontId="37" fillId="0" borderId="39" xfId="0" applyNumberFormat="1" applyFont="1" applyBorder="1" applyAlignment="1">
      <alignment horizontal="center" vertical="center"/>
    </xf>
    <xf numFmtId="3" fontId="39" fillId="0" borderId="23" xfId="0" applyNumberFormat="1" applyFont="1" applyFill="1" applyBorder="1" applyAlignment="1">
      <alignment horizontal="center" vertical="center"/>
    </xf>
    <xf numFmtId="3" fontId="39" fillId="0" borderId="24" xfId="0" applyNumberFormat="1" applyFont="1" applyFill="1" applyBorder="1" applyAlignment="1">
      <alignment horizontal="center" vertical="center"/>
    </xf>
    <xf numFmtId="3" fontId="37" fillId="0" borderId="21" xfId="3" applyNumberFormat="1" applyFont="1" applyFill="1" applyBorder="1" applyAlignment="1">
      <alignment horizontal="center" vertical="center"/>
    </xf>
    <xf numFmtId="3" fontId="37" fillId="0" borderId="22" xfId="3" applyNumberFormat="1" applyFont="1" applyFill="1" applyBorder="1" applyAlignment="1">
      <alignment horizontal="center" vertical="center"/>
    </xf>
    <xf numFmtId="3" fontId="40" fillId="0" borderId="9" xfId="0" applyNumberFormat="1" applyFont="1" applyBorder="1" applyAlignment="1">
      <alignment horizontal="center" vertical="center" wrapText="1"/>
    </xf>
    <xf numFmtId="3" fontId="40" fillId="0" borderId="9" xfId="0" applyNumberFormat="1" applyFont="1" applyFill="1" applyBorder="1" applyAlignment="1">
      <alignment horizontal="center" vertical="center" wrapText="1"/>
    </xf>
    <xf numFmtId="3" fontId="37" fillId="0" borderId="9" xfId="0" applyNumberFormat="1" applyFont="1" applyFill="1" applyBorder="1" applyAlignment="1">
      <alignment vertical="center" wrapText="1"/>
    </xf>
    <xf numFmtId="0" fontId="37" fillId="6" borderId="4" xfId="0" applyFont="1" applyFill="1" applyBorder="1" applyAlignment="1">
      <alignment vertical="center" wrapText="1"/>
    </xf>
    <xf numFmtId="0" fontId="37" fillId="6" borderId="0" xfId="0" applyFont="1" applyFill="1" applyBorder="1" applyAlignment="1">
      <alignment vertical="center" wrapText="1"/>
    </xf>
    <xf numFmtId="0" fontId="37" fillId="6" borderId="32" xfId="0" applyFont="1" applyFill="1" applyBorder="1" applyAlignment="1">
      <alignment vertical="center" wrapText="1"/>
    </xf>
    <xf numFmtId="0" fontId="37" fillId="6" borderId="33" xfId="0" applyFont="1" applyFill="1" applyBorder="1" applyAlignment="1">
      <alignment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0" fontId="36" fillId="0" borderId="24" xfId="0" applyFont="1" applyBorder="1" applyAlignment="1">
      <alignment horizontal="left" vertical="center" wrapText="1"/>
    </xf>
    <xf numFmtId="3" fontId="37" fillId="0" borderId="8" xfId="0" applyNumberFormat="1" applyFont="1" applyFill="1" applyBorder="1" applyAlignment="1">
      <alignment horizontal="center" vertical="center" wrapText="1"/>
    </xf>
    <xf numFmtId="3" fontId="37" fillId="0" borderId="24" xfId="0" applyNumberFormat="1" applyFont="1" applyFill="1" applyBorder="1" applyAlignment="1">
      <alignment horizontal="center" vertical="center" wrapText="1"/>
    </xf>
    <xf numFmtId="3" fontId="39" fillId="0" borderId="8" xfId="0" applyNumberFormat="1" applyFont="1" applyFill="1" applyBorder="1" applyAlignment="1">
      <alignment horizontal="center" vertical="center" wrapText="1"/>
    </xf>
    <xf numFmtId="3" fontId="24" fillId="0" borderId="24" xfId="0" applyNumberFormat="1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3" fillId="0" borderId="0" xfId="0" applyFont="1"/>
    <xf numFmtId="0" fontId="25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45" fillId="0" borderId="14" xfId="0" applyNumberFormat="1" applyFont="1" applyBorder="1" applyAlignment="1">
      <alignment horizontal="center" vertical="center"/>
    </xf>
    <xf numFmtId="3" fontId="40" fillId="0" borderId="12" xfId="0" applyNumberFormat="1" applyFont="1" applyBorder="1" applyAlignment="1">
      <alignment horizontal="center" vertical="center"/>
    </xf>
    <xf numFmtId="3" fontId="40" fillId="0" borderId="9" xfId="0" applyNumberFormat="1" applyFont="1" applyBorder="1" applyAlignment="1">
      <alignment horizontal="center" vertical="center"/>
    </xf>
    <xf numFmtId="3" fontId="45" fillId="0" borderId="14" xfId="3" applyNumberFormat="1" applyFont="1" applyFill="1" applyBorder="1" applyAlignment="1">
      <alignment horizontal="center" vertical="center"/>
    </xf>
    <xf numFmtId="3" fontId="45" fillId="0" borderId="14" xfId="0" applyNumberFormat="1" applyFont="1" applyFill="1" applyBorder="1" applyAlignment="1">
      <alignment horizontal="center" vertical="center"/>
    </xf>
    <xf numFmtId="3" fontId="40" fillId="0" borderId="12" xfId="0" applyNumberFormat="1" applyFont="1" applyFill="1" applyBorder="1" applyAlignment="1">
      <alignment horizontal="center" vertical="center"/>
    </xf>
    <xf numFmtId="3" fontId="40" fillId="0" borderId="9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3" fontId="46" fillId="0" borderId="9" xfId="0" applyNumberFormat="1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 wrapText="1"/>
    </xf>
    <xf numFmtId="3" fontId="45" fillId="0" borderId="39" xfId="0" applyNumberFormat="1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26" fillId="0" borderId="9" xfId="0" applyFont="1" applyBorder="1"/>
    <xf numFmtId="3" fontId="45" fillId="0" borderId="21" xfId="0" applyNumberFormat="1" applyFont="1" applyFill="1" applyBorder="1" applyAlignment="1">
      <alignment horizontal="center" vertical="center"/>
    </xf>
    <xf numFmtId="3" fontId="40" fillId="0" borderId="23" xfId="0" applyNumberFormat="1" applyFont="1" applyFill="1" applyBorder="1" applyAlignment="1">
      <alignment horizontal="center" vertical="center"/>
    </xf>
    <xf numFmtId="3" fontId="45" fillId="0" borderId="22" xfId="0" applyNumberFormat="1" applyFont="1" applyFill="1" applyBorder="1" applyAlignment="1">
      <alignment horizontal="center" vertical="center"/>
    </xf>
    <xf numFmtId="3" fontId="40" fillId="0" borderId="24" xfId="0" applyNumberFormat="1" applyFont="1" applyFill="1" applyBorder="1" applyAlignment="1">
      <alignment horizontal="center" vertical="center"/>
    </xf>
    <xf numFmtId="3" fontId="45" fillId="0" borderId="21" xfId="3" applyNumberFormat="1" applyFont="1" applyFill="1" applyBorder="1" applyAlignment="1">
      <alignment horizontal="center" vertical="center"/>
    </xf>
    <xf numFmtId="3" fontId="45" fillId="0" borderId="22" xfId="3" applyNumberFormat="1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/>
    </xf>
    <xf numFmtId="3" fontId="11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3" fontId="45" fillId="0" borderId="21" xfId="3" applyNumberFormat="1" applyFont="1" applyBorder="1" applyAlignment="1">
      <alignment horizontal="center" vertical="center"/>
    </xf>
    <xf numFmtId="3" fontId="45" fillId="0" borderId="21" xfId="0" applyNumberFormat="1" applyFont="1" applyBorder="1" applyAlignment="1">
      <alignment horizontal="center" vertical="center"/>
    </xf>
    <xf numFmtId="3" fontId="45" fillId="0" borderId="45" xfId="0" applyNumberFormat="1" applyFont="1" applyFill="1" applyBorder="1" applyAlignment="1">
      <alignment horizontal="center" vertical="center"/>
    </xf>
    <xf numFmtId="3" fontId="40" fillId="0" borderId="13" xfId="0" applyNumberFormat="1" applyFont="1" applyFill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0" fillId="11" borderId="0" xfId="0" applyFont="1" applyFill="1" applyBorder="1" applyAlignment="1">
      <alignment vertical="center" wrapText="1"/>
    </xf>
    <xf numFmtId="0" fontId="10" fillId="11" borderId="5" xfId="0" applyFont="1" applyFill="1" applyBorder="1" applyAlignment="1">
      <alignment vertical="center" wrapText="1"/>
    </xf>
    <xf numFmtId="0" fontId="22" fillId="11" borderId="17" xfId="0" applyFont="1" applyFill="1" applyBorder="1" applyAlignment="1">
      <alignment vertical="center" wrapText="1"/>
    </xf>
    <xf numFmtId="3" fontId="10" fillId="0" borderId="9" xfId="0" applyNumberFormat="1" applyFont="1" applyBorder="1" applyAlignment="1">
      <alignment horizontal="center" vertical="center"/>
    </xf>
    <xf numFmtId="9" fontId="5" fillId="0" borderId="9" xfId="4" applyFont="1" applyBorder="1" applyAlignment="1">
      <alignment horizontal="center"/>
    </xf>
    <xf numFmtId="9" fontId="5" fillId="10" borderId="9" xfId="4" applyFont="1" applyFill="1" applyBorder="1" applyAlignment="1">
      <alignment horizontal="center"/>
    </xf>
    <xf numFmtId="0" fontId="10" fillId="0" borderId="21" xfId="0" applyFont="1" applyFill="1" applyBorder="1" applyAlignment="1">
      <alignment horizontal="left" vertical="center" wrapText="1"/>
    </xf>
    <xf numFmtId="3" fontId="40" fillId="0" borderId="3" xfId="0" applyNumberFormat="1" applyFont="1" applyBorder="1" applyAlignment="1">
      <alignment horizontal="center" vertical="center"/>
    </xf>
    <xf numFmtId="3" fontId="40" fillId="0" borderId="23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right" vertical="center"/>
    </xf>
    <xf numFmtId="0" fontId="0" fillId="0" borderId="23" xfId="0" applyBorder="1"/>
    <xf numFmtId="3" fontId="5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 wrapText="1"/>
    </xf>
    <xf numFmtId="3" fontId="10" fillId="0" borderId="24" xfId="0" applyNumberFormat="1" applyFont="1" applyBorder="1" applyAlignment="1">
      <alignment horizontal="center" vertical="center"/>
    </xf>
    <xf numFmtId="3" fontId="26" fillId="0" borderId="9" xfId="0" applyNumberFormat="1" applyFont="1" applyBorder="1" applyAlignment="1">
      <alignment horizontal="center" vertical="center"/>
    </xf>
    <xf numFmtId="3" fontId="45" fillId="0" borderId="14" xfId="3" applyNumberFormat="1" applyFont="1" applyBorder="1" applyAlignment="1">
      <alignment horizontal="center" vertical="center"/>
    </xf>
    <xf numFmtId="0" fontId="41" fillId="0" borderId="9" xfId="0" applyFont="1" applyBorder="1" applyAlignment="1">
      <alignment horizontal="center"/>
    </xf>
    <xf numFmtId="0" fontId="41" fillId="5" borderId="9" xfId="0" applyFont="1" applyFill="1" applyBorder="1" applyAlignment="1">
      <alignment horizontal="center"/>
    </xf>
    <xf numFmtId="3" fontId="23" fillId="0" borderId="9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0" fillId="11" borderId="0" xfId="0" applyFont="1" applyFill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37" fillId="6" borderId="9" xfId="0" applyNumberFormat="1" applyFont="1" applyFill="1" applyBorder="1" applyAlignment="1">
      <alignment horizontal="center" vertical="center"/>
    </xf>
    <xf numFmtId="3" fontId="39" fillId="6" borderId="4" xfId="0" applyNumberFormat="1" applyFont="1" applyFill="1" applyBorder="1" applyAlignment="1">
      <alignment horizontal="center" vertical="center" wrapText="1"/>
    </xf>
    <xf numFmtId="3" fontId="39" fillId="6" borderId="0" xfId="0" applyNumberFormat="1" applyFont="1" applyFill="1" applyBorder="1" applyAlignment="1">
      <alignment horizontal="center" vertical="center" wrapText="1"/>
    </xf>
    <xf numFmtId="3" fontId="39" fillId="6" borderId="30" xfId="0" applyNumberFormat="1" applyFont="1" applyFill="1" applyBorder="1" applyAlignment="1">
      <alignment horizontal="center" vertical="center" wrapText="1"/>
    </xf>
    <xf numFmtId="3" fontId="38" fillId="6" borderId="43" xfId="3" applyNumberFormat="1" applyFont="1" applyFill="1" applyBorder="1" applyAlignment="1">
      <alignment horizontal="center" vertical="center"/>
    </xf>
    <xf numFmtId="3" fontId="38" fillId="6" borderId="44" xfId="3" applyNumberFormat="1" applyFont="1" applyFill="1" applyBorder="1" applyAlignment="1">
      <alignment horizontal="center" vertical="center"/>
    </xf>
    <xf numFmtId="3" fontId="38" fillId="6" borderId="39" xfId="3" applyNumberFormat="1" applyFont="1" applyFill="1" applyBorder="1" applyAlignment="1">
      <alignment horizontal="center" vertical="center"/>
    </xf>
    <xf numFmtId="3" fontId="37" fillId="6" borderId="17" xfId="0" applyNumberFormat="1" applyFont="1" applyFill="1" applyBorder="1" applyAlignment="1">
      <alignment horizontal="center" vertical="center"/>
    </xf>
    <xf numFmtId="3" fontId="37" fillId="6" borderId="0" xfId="0" applyNumberFormat="1" applyFont="1" applyFill="1" applyBorder="1" applyAlignment="1">
      <alignment horizontal="center" vertical="center"/>
    </xf>
    <xf numFmtId="3" fontId="37" fillId="6" borderId="5" xfId="0" applyNumberFormat="1" applyFont="1" applyFill="1" applyBorder="1" applyAlignment="1">
      <alignment horizontal="center" vertical="center"/>
    </xf>
    <xf numFmtId="0" fontId="36" fillId="4" borderId="17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36" fillId="4" borderId="5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37" fillId="6" borderId="15" xfId="0" applyFont="1" applyFill="1" applyBorder="1" applyAlignment="1">
      <alignment horizontal="center" vertical="center" wrapText="1"/>
    </xf>
    <xf numFmtId="0" fontId="37" fillId="6" borderId="16" xfId="0" applyFont="1" applyFill="1" applyBorder="1" applyAlignment="1">
      <alignment horizontal="center" vertical="center" wrapText="1"/>
    </xf>
    <xf numFmtId="0" fontId="37" fillId="6" borderId="17" xfId="0" applyFont="1" applyFill="1" applyBorder="1" applyAlignment="1">
      <alignment horizontal="center" vertical="center" wrapText="1"/>
    </xf>
    <xf numFmtId="0" fontId="37" fillId="6" borderId="18" xfId="0" applyFont="1" applyFill="1" applyBorder="1" applyAlignment="1">
      <alignment horizontal="center" vertical="center" wrapText="1"/>
    </xf>
    <xf numFmtId="0" fontId="37" fillId="6" borderId="19" xfId="0" applyFont="1" applyFill="1" applyBorder="1" applyAlignment="1">
      <alignment horizontal="center" vertical="center" wrapText="1"/>
    </xf>
    <xf numFmtId="0" fontId="37" fillId="6" borderId="20" xfId="0" applyFont="1" applyFill="1" applyBorder="1" applyAlignment="1">
      <alignment horizontal="center" vertical="center" wrapText="1"/>
    </xf>
    <xf numFmtId="3" fontId="37" fillId="6" borderId="36" xfId="0" applyNumberFormat="1" applyFont="1" applyFill="1" applyBorder="1" applyAlignment="1">
      <alignment horizontal="center" vertical="center"/>
    </xf>
    <xf numFmtId="3" fontId="37" fillId="6" borderId="27" xfId="0" applyNumberFormat="1" applyFont="1" applyFill="1" applyBorder="1" applyAlignment="1">
      <alignment horizontal="center" vertical="center"/>
    </xf>
    <xf numFmtId="3" fontId="37" fillId="6" borderId="28" xfId="0" applyNumberFormat="1" applyFont="1" applyFill="1" applyBorder="1" applyAlignment="1">
      <alignment horizontal="center" vertical="center"/>
    </xf>
    <xf numFmtId="3" fontId="37" fillId="6" borderId="38" xfId="0" applyNumberFormat="1" applyFont="1" applyFill="1" applyBorder="1" applyAlignment="1">
      <alignment horizontal="center" vertical="center"/>
    </xf>
    <xf numFmtId="3" fontId="37" fillId="6" borderId="33" xfId="0" applyNumberFormat="1" applyFont="1" applyFill="1" applyBorder="1" applyAlignment="1">
      <alignment horizontal="center" vertical="center"/>
    </xf>
    <xf numFmtId="3" fontId="37" fillId="6" borderId="34" xfId="0" applyNumberFormat="1" applyFont="1" applyFill="1" applyBorder="1" applyAlignment="1">
      <alignment horizontal="center" vertical="center"/>
    </xf>
    <xf numFmtId="3" fontId="39" fillId="6" borderId="26" xfId="0" applyNumberFormat="1" applyFont="1" applyFill="1" applyBorder="1" applyAlignment="1">
      <alignment horizontal="center" vertical="center" wrapText="1"/>
    </xf>
    <xf numFmtId="3" fontId="39" fillId="6" borderId="27" xfId="0" applyNumberFormat="1" applyFont="1" applyFill="1" applyBorder="1" applyAlignment="1">
      <alignment horizontal="center" vertical="center" wrapText="1"/>
    </xf>
    <xf numFmtId="3" fontId="39" fillId="6" borderId="28" xfId="0" applyNumberFormat="1" applyFont="1" applyFill="1" applyBorder="1" applyAlignment="1">
      <alignment horizontal="center" vertical="center" wrapText="1"/>
    </xf>
    <xf numFmtId="3" fontId="39" fillId="6" borderId="32" xfId="0" applyNumberFormat="1" applyFont="1" applyFill="1" applyBorder="1" applyAlignment="1">
      <alignment horizontal="center" vertical="center" wrapText="1"/>
    </xf>
    <xf numFmtId="3" fontId="39" fillId="6" borderId="33" xfId="0" applyNumberFormat="1" applyFont="1" applyFill="1" applyBorder="1" applyAlignment="1">
      <alignment horizontal="center" vertical="center" wrapText="1"/>
    </xf>
    <xf numFmtId="3" fontId="39" fillId="6" borderId="34" xfId="0" applyNumberFormat="1" applyFont="1" applyFill="1" applyBorder="1" applyAlignment="1">
      <alignment horizontal="center" vertical="center" wrapText="1"/>
    </xf>
    <xf numFmtId="0" fontId="37" fillId="6" borderId="41" xfId="0" applyFont="1" applyFill="1" applyBorder="1" applyAlignment="1">
      <alignment horizontal="center" vertical="center" wrapText="1"/>
    </xf>
    <xf numFmtId="0" fontId="37" fillId="6" borderId="4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37" fillId="8" borderId="40" xfId="0" applyFont="1" applyFill="1" applyBorder="1" applyAlignment="1">
      <alignment horizontal="center" vertical="center" wrapText="1"/>
    </xf>
    <xf numFmtId="0" fontId="37" fillId="8" borderId="4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0" borderId="7" xfId="0" applyFont="1" applyBorder="1" applyAlignment="1">
      <alignment horizontal="center"/>
    </xf>
    <xf numFmtId="0" fontId="25" fillId="0" borderId="9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left" vertical="center" wrapText="1"/>
    </xf>
    <xf numFmtId="0" fontId="22" fillId="3" borderId="11" xfId="0" applyFont="1" applyFill="1" applyBorder="1" applyAlignment="1">
      <alignment horizontal="left" vertical="center" wrapText="1"/>
    </xf>
    <xf numFmtId="0" fontId="22" fillId="3" borderId="12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3" fontId="45" fillId="0" borderId="9" xfId="0" applyNumberFormat="1" applyFont="1" applyFill="1" applyBorder="1" applyAlignment="1">
      <alignment horizontal="center" vertical="center"/>
    </xf>
    <xf numFmtId="0" fontId="41" fillId="10" borderId="9" xfId="0" applyFont="1" applyFill="1" applyBorder="1" applyAlignment="1">
      <alignment horizontal="left" vertical="center" wrapText="1"/>
    </xf>
    <xf numFmtId="0" fontId="41" fillId="10" borderId="10" xfId="0" applyFont="1" applyFill="1" applyBorder="1" applyAlignment="1">
      <alignment horizontal="left" vertical="center" wrapText="1"/>
    </xf>
    <xf numFmtId="0" fontId="41" fillId="10" borderId="11" xfId="0" applyFont="1" applyFill="1" applyBorder="1" applyAlignment="1">
      <alignment horizontal="left" vertical="center" wrapText="1"/>
    </xf>
    <xf numFmtId="0" fontId="41" fillId="10" borderId="12" xfId="0" applyFont="1" applyFill="1" applyBorder="1" applyAlignment="1">
      <alignment horizontal="left" vertical="center" wrapText="1"/>
    </xf>
    <xf numFmtId="0" fontId="41" fillId="4" borderId="0" xfId="0" applyFont="1" applyFill="1" applyBorder="1" applyAlignment="1">
      <alignment horizontal="left" vertical="center" wrapText="1"/>
    </xf>
    <xf numFmtId="0" fontId="41" fillId="4" borderId="11" xfId="0" applyFont="1" applyFill="1" applyBorder="1" applyAlignment="1">
      <alignment horizontal="left" vertical="center" wrapText="1"/>
    </xf>
    <xf numFmtId="0" fontId="41" fillId="4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43" fillId="9" borderId="0" xfId="0" applyFont="1" applyFill="1" applyBorder="1" applyAlignment="1">
      <alignment horizontal="left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</cellXfs>
  <cellStyles count="5">
    <cellStyle name="Euro" xfId="1"/>
    <cellStyle name="Normal" xfId="0" builtinId="0"/>
    <cellStyle name="Normal 2" xfId="2"/>
    <cellStyle name="Normal 3" xfId="3"/>
    <cellStyle name="Porcentaje" xfId="4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219075</xdr:rowOff>
    </xdr:from>
    <xdr:to>
      <xdr:col>0</xdr:col>
      <xdr:colOff>762810</xdr:colOff>
      <xdr:row>4</xdr:row>
      <xdr:rowOff>41056</xdr:rowOff>
    </xdr:to>
    <xdr:pic>
      <xdr:nvPicPr>
        <xdr:cNvPr id="2" name="1 Imagen" descr="Descripción: LOGO_ESCOBED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342900"/>
          <a:ext cx="1048560" cy="641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42"/>
  <sheetViews>
    <sheetView showGridLines="0" tabSelected="1" workbookViewId="0">
      <pane ySplit="8" topLeftCell="A138" activePane="bottomLeft" state="frozen"/>
      <selection pane="bottomLeft" activeCell="A98" sqref="A98"/>
    </sheetView>
  </sheetViews>
  <sheetFormatPr baseColWidth="10" defaultColWidth="11.42578125" defaultRowHeight="12.75" x14ac:dyDescent="0.2"/>
  <cols>
    <col min="1" max="1" width="54.28515625" customWidth="1"/>
    <col min="2" max="4" width="8.28515625" customWidth="1"/>
  </cols>
  <sheetData>
    <row r="1" spans="1:5" ht="9.75" customHeight="1" x14ac:dyDescent="0.2"/>
    <row r="2" spans="1:5" ht="20.25" x14ac:dyDescent="0.3">
      <c r="A2" s="40" t="s">
        <v>0</v>
      </c>
      <c r="B2" s="41"/>
      <c r="C2" s="41"/>
      <c r="D2" s="42"/>
      <c r="E2" s="1"/>
    </row>
    <row r="3" spans="1:5" ht="18" x14ac:dyDescent="0.25">
      <c r="A3" s="5" t="s">
        <v>1</v>
      </c>
      <c r="B3" s="6"/>
      <c r="C3" s="6"/>
      <c r="D3" s="4"/>
      <c r="E3" s="1"/>
    </row>
    <row r="4" spans="1:5" ht="16.5" customHeight="1" x14ac:dyDescent="0.2">
      <c r="A4" s="256" t="s">
        <v>147</v>
      </c>
      <c r="B4" s="257"/>
      <c r="C4" s="257"/>
      <c r="D4" s="258"/>
      <c r="E4" s="21"/>
    </row>
    <row r="5" spans="1:5" ht="18" customHeight="1" x14ac:dyDescent="0.2">
      <c r="A5" s="259" t="s">
        <v>151</v>
      </c>
      <c r="B5" s="260"/>
      <c r="C5" s="260"/>
      <c r="D5" s="261"/>
      <c r="E5" s="1"/>
    </row>
    <row r="6" spans="1:5" x14ac:dyDescent="0.2">
      <c r="A6" s="7"/>
      <c r="B6" s="8"/>
      <c r="C6" s="8"/>
      <c r="D6" s="9"/>
      <c r="E6" s="1"/>
    </row>
    <row r="7" spans="1:5" ht="13.5" x14ac:dyDescent="0.25">
      <c r="D7" s="2"/>
      <c r="E7" s="3"/>
    </row>
    <row r="8" spans="1:5" ht="18" customHeight="1" x14ac:dyDescent="0.2">
      <c r="A8" s="10" t="s">
        <v>3</v>
      </c>
      <c r="B8" s="10" t="s">
        <v>148</v>
      </c>
      <c r="C8" s="10" t="s">
        <v>149</v>
      </c>
      <c r="D8" s="10" t="s">
        <v>14</v>
      </c>
    </row>
    <row r="9" spans="1:5" ht="27" customHeight="1" x14ac:dyDescent="0.2">
      <c r="A9" s="12" t="s">
        <v>15</v>
      </c>
      <c r="B9" s="13"/>
      <c r="C9" s="13"/>
      <c r="D9" s="20"/>
    </row>
    <row r="10" spans="1:5" ht="27" customHeight="1" x14ac:dyDescent="0.2">
      <c r="A10" s="11" t="s">
        <v>16</v>
      </c>
      <c r="B10" s="56">
        <f>339+510+1109</f>
        <v>1958</v>
      </c>
      <c r="C10" s="56">
        <f>1109+12+269</f>
        <v>1390</v>
      </c>
      <c r="D10" s="26" t="s">
        <v>152</v>
      </c>
    </row>
    <row r="11" spans="1:5" ht="27" customHeight="1" x14ac:dyDescent="0.2">
      <c r="A11" s="11" t="s">
        <v>17</v>
      </c>
      <c r="B11" s="26">
        <v>3320</v>
      </c>
      <c r="C11" s="26">
        <v>3320</v>
      </c>
      <c r="D11" s="26">
        <f>SUM(B11:C11)</f>
        <v>6640</v>
      </c>
    </row>
    <row r="12" spans="1:5" ht="27" customHeight="1" x14ac:dyDescent="0.2">
      <c r="A12" s="11" t="s">
        <v>18</v>
      </c>
      <c r="B12" s="57">
        <f>28+66+46+13+60+21+118+79+32+31+16</f>
        <v>510</v>
      </c>
      <c r="C12" s="57">
        <v>12</v>
      </c>
      <c r="D12" s="55">
        <f>SUM(B12:C12)</f>
        <v>522</v>
      </c>
    </row>
    <row r="13" spans="1:5" ht="27" customHeight="1" x14ac:dyDescent="0.2">
      <c r="A13" s="11" t="s">
        <v>19</v>
      </c>
      <c r="B13" s="54">
        <v>339</v>
      </c>
      <c r="C13" s="54">
        <v>269</v>
      </c>
      <c r="D13" s="26" t="s">
        <v>152</v>
      </c>
    </row>
    <row r="14" spans="1:5" ht="27" customHeight="1" x14ac:dyDescent="0.2">
      <c r="A14" s="12" t="s">
        <v>20</v>
      </c>
      <c r="B14" s="48"/>
      <c r="C14" s="13"/>
      <c r="D14" s="14"/>
    </row>
    <row r="15" spans="1:5" ht="29.1" customHeight="1" x14ac:dyDescent="0.2">
      <c r="A15" s="11" t="s">
        <v>21</v>
      </c>
      <c r="B15" s="26">
        <v>0</v>
      </c>
      <c r="C15" s="26">
        <v>0</v>
      </c>
      <c r="D15" s="53">
        <v>0</v>
      </c>
    </row>
    <row r="16" spans="1:5" ht="29.1" customHeight="1" x14ac:dyDescent="0.2">
      <c r="A16" s="11" t="s">
        <v>22</v>
      </c>
      <c r="B16" s="26">
        <v>0</v>
      </c>
      <c r="C16" s="26">
        <v>0</v>
      </c>
      <c r="D16" s="26">
        <v>0</v>
      </c>
    </row>
    <row r="17" spans="1:5" ht="29.1" customHeight="1" x14ac:dyDescent="0.2">
      <c r="A17" s="11" t="s">
        <v>23</v>
      </c>
      <c r="B17" s="26">
        <v>0</v>
      </c>
      <c r="C17" s="26">
        <v>0</v>
      </c>
      <c r="D17" s="26">
        <v>0</v>
      </c>
    </row>
    <row r="18" spans="1:5" ht="27" customHeight="1" x14ac:dyDescent="0.2">
      <c r="A18" s="15" t="s">
        <v>24</v>
      </c>
      <c r="B18" s="16"/>
      <c r="C18" s="16"/>
      <c r="D18" s="16"/>
    </row>
    <row r="19" spans="1:5" ht="29.1" customHeight="1" x14ac:dyDescent="0.2">
      <c r="A19" s="11" t="s">
        <v>25</v>
      </c>
      <c r="B19" s="26">
        <v>123</v>
      </c>
      <c r="C19" s="26">
        <v>65</v>
      </c>
      <c r="D19" s="26">
        <f>+C19+B19</f>
        <v>188</v>
      </c>
    </row>
    <row r="20" spans="1:5" ht="29.1" customHeight="1" x14ac:dyDescent="0.2">
      <c r="A20" s="11" t="s">
        <v>26</v>
      </c>
      <c r="B20" s="26">
        <v>43</v>
      </c>
      <c r="C20" s="26">
        <v>17</v>
      </c>
      <c r="D20" s="26">
        <f>+C20+B20</f>
        <v>60</v>
      </c>
    </row>
    <row r="21" spans="1:5" ht="29.1" customHeight="1" x14ac:dyDescent="0.2">
      <c r="A21" s="11" t="s">
        <v>27</v>
      </c>
      <c r="B21" s="26">
        <v>35</v>
      </c>
      <c r="C21" s="26">
        <v>27</v>
      </c>
      <c r="D21" s="26">
        <f>+C21+B21</f>
        <v>62</v>
      </c>
    </row>
    <row r="22" spans="1:5" ht="27" customHeight="1" x14ac:dyDescent="0.2">
      <c r="A22" s="17" t="s">
        <v>28</v>
      </c>
      <c r="B22" s="24"/>
      <c r="C22" s="30"/>
      <c r="D22" s="18"/>
    </row>
    <row r="23" spans="1:5" ht="29.1" customHeight="1" x14ac:dyDescent="0.2">
      <c r="A23" s="11" t="s">
        <v>29</v>
      </c>
      <c r="B23" s="26">
        <v>22</v>
      </c>
      <c r="C23" s="26">
        <v>18</v>
      </c>
      <c r="D23" s="26">
        <f t="shared" ref="D23:D28" si="0">+C23+B23</f>
        <v>40</v>
      </c>
    </row>
    <row r="24" spans="1:5" ht="29.1" customHeight="1" x14ac:dyDescent="0.2">
      <c r="A24" s="11" t="s">
        <v>30</v>
      </c>
      <c r="B24" s="26">
        <v>5</v>
      </c>
      <c r="C24" s="26">
        <v>1</v>
      </c>
      <c r="D24" s="26">
        <f t="shared" si="0"/>
        <v>6</v>
      </c>
      <c r="E24" s="52"/>
    </row>
    <row r="25" spans="1:5" ht="29.1" customHeight="1" x14ac:dyDescent="0.2">
      <c r="A25" s="11" t="s">
        <v>31</v>
      </c>
      <c r="B25" s="26">
        <v>4</v>
      </c>
      <c r="C25" s="26">
        <v>1</v>
      </c>
      <c r="D25" s="26">
        <f t="shared" si="0"/>
        <v>5</v>
      </c>
    </row>
    <row r="26" spans="1:5" ht="29.1" customHeight="1" x14ac:dyDescent="0.2">
      <c r="A26" s="11" t="s">
        <v>32</v>
      </c>
      <c r="B26" s="26">
        <v>11</v>
      </c>
      <c r="C26" s="26">
        <v>11</v>
      </c>
      <c r="D26" s="26">
        <f t="shared" si="0"/>
        <v>22</v>
      </c>
    </row>
    <row r="27" spans="1:5" ht="29.1" customHeight="1" x14ac:dyDescent="0.2">
      <c r="A27" s="11" t="s">
        <v>33</v>
      </c>
      <c r="B27" s="26">
        <v>7</v>
      </c>
      <c r="C27" s="26">
        <v>1</v>
      </c>
      <c r="D27" s="26">
        <f t="shared" si="0"/>
        <v>8</v>
      </c>
    </row>
    <row r="28" spans="1:5" ht="29.1" customHeight="1" x14ac:dyDescent="0.2">
      <c r="A28" s="11" t="s">
        <v>34</v>
      </c>
      <c r="B28" s="49">
        <v>122</v>
      </c>
      <c r="C28" s="26">
        <v>0</v>
      </c>
      <c r="D28" s="26">
        <f t="shared" si="0"/>
        <v>122</v>
      </c>
    </row>
    <row r="29" spans="1:5" ht="29.1" customHeight="1" x14ac:dyDescent="0.2">
      <c r="A29" s="15" t="s">
        <v>35</v>
      </c>
      <c r="B29" s="16"/>
      <c r="C29" s="16"/>
      <c r="D29" s="16"/>
    </row>
    <row r="30" spans="1:5" ht="29.1" customHeight="1" x14ac:dyDescent="0.2">
      <c r="A30" s="11" t="s">
        <v>36</v>
      </c>
      <c r="B30" s="26">
        <v>75</v>
      </c>
      <c r="C30" s="26">
        <v>84</v>
      </c>
      <c r="D30" s="26">
        <f t="shared" ref="D30:D35" si="1">+C30+B30</f>
        <v>159</v>
      </c>
    </row>
    <row r="31" spans="1:5" ht="29.1" customHeight="1" x14ac:dyDescent="0.2">
      <c r="A31" s="11" t="s">
        <v>37</v>
      </c>
      <c r="B31" s="26">
        <v>56</v>
      </c>
      <c r="C31" s="26">
        <v>56</v>
      </c>
      <c r="D31" s="26">
        <f t="shared" si="1"/>
        <v>112</v>
      </c>
    </row>
    <row r="32" spans="1:5" ht="29.1" customHeight="1" x14ac:dyDescent="0.2">
      <c r="A32" s="11" t="s">
        <v>38</v>
      </c>
      <c r="B32" s="23">
        <v>20</v>
      </c>
      <c r="C32" s="43">
        <v>20</v>
      </c>
      <c r="D32" s="26">
        <f t="shared" si="1"/>
        <v>40</v>
      </c>
    </row>
    <row r="33" spans="1:4" ht="29.1" customHeight="1" x14ac:dyDescent="0.2">
      <c r="A33" s="11" t="s">
        <v>39</v>
      </c>
      <c r="B33" s="23">
        <v>11</v>
      </c>
      <c r="C33" s="26">
        <v>7</v>
      </c>
      <c r="D33" s="26">
        <f t="shared" si="1"/>
        <v>18</v>
      </c>
    </row>
    <row r="34" spans="1:4" ht="29.1" customHeight="1" x14ac:dyDescent="0.2">
      <c r="A34" s="11" t="s">
        <v>40</v>
      </c>
      <c r="B34" s="23">
        <v>17</v>
      </c>
      <c r="C34" s="26">
        <v>15</v>
      </c>
      <c r="D34" s="26">
        <f t="shared" si="1"/>
        <v>32</v>
      </c>
    </row>
    <row r="35" spans="1:4" ht="29.1" customHeight="1" x14ac:dyDescent="0.2">
      <c r="A35" s="11" t="s">
        <v>41</v>
      </c>
      <c r="B35" s="23">
        <v>11</v>
      </c>
      <c r="C35" s="26">
        <v>11</v>
      </c>
      <c r="D35" s="26">
        <f t="shared" si="1"/>
        <v>22</v>
      </c>
    </row>
    <row r="36" spans="1:4" ht="27" customHeight="1" x14ac:dyDescent="0.2">
      <c r="A36" s="15" t="s">
        <v>42</v>
      </c>
      <c r="B36" s="24"/>
      <c r="C36" s="16"/>
      <c r="D36" s="16"/>
    </row>
    <row r="37" spans="1:4" ht="29.1" customHeight="1" x14ac:dyDescent="0.2">
      <c r="A37" s="11" t="s">
        <v>43</v>
      </c>
      <c r="B37" s="26">
        <v>0</v>
      </c>
      <c r="C37" s="26">
        <v>0</v>
      </c>
      <c r="D37" s="26">
        <v>0</v>
      </c>
    </row>
    <row r="38" spans="1:4" ht="29.1" customHeight="1" x14ac:dyDescent="0.2">
      <c r="A38" s="15" t="s">
        <v>44</v>
      </c>
      <c r="B38" s="58"/>
      <c r="C38" s="58"/>
      <c r="D38" s="58"/>
    </row>
    <row r="39" spans="1:4" ht="29.1" customHeight="1" x14ac:dyDescent="0.2">
      <c r="A39" s="11" t="s">
        <v>45</v>
      </c>
      <c r="B39" s="23">
        <v>2</v>
      </c>
      <c r="C39" s="26">
        <v>6</v>
      </c>
      <c r="D39" s="26">
        <f>+C39+B39</f>
        <v>8</v>
      </c>
    </row>
    <row r="40" spans="1:4" ht="29.1" customHeight="1" x14ac:dyDescent="0.2">
      <c r="A40" s="11" t="s">
        <v>46</v>
      </c>
      <c r="B40" s="26">
        <v>0</v>
      </c>
      <c r="C40" s="26">
        <v>0</v>
      </c>
      <c r="D40" s="26">
        <v>0</v>
      </c>
    </row>
    <row r="41" spans="1:4" ht="29.1" customHeight="1" x14ac:dyDescent="0.2">
      <c r="A41" s="11" t="s">
        <v>47</v>
      </c>
      <c r="B41" s="26">
        <v>0</v>
      </c>
      <c r="C41" s="26">
        <v>0</v>
      </c>
      <c r="D41" s="26">
        <v>0</v>
      </c>
    </row>
    <row r="42" spans="1:4" ht="29.1" customHeight="1" x14ac:dyDescent="0.2">
      <c r="A42" s="11" t="s">
        <v>48</v>
      </c>
      <c r="B42" s="26">
        <v>0</v>
      </c>
      <c r="C42" s="26">
        <v>0</v>
      </c>
      <c r="D42" s="26">
        <v>0</v>
      </c>
    </row>
    <row r="43" spans="1:4" ht="29.1" customHeight="1" x14ac:dyDescent="0.2">
      <c r="A43" s="11" t="s">
        <v>49</v>
      </c>
      <c r="B43" s="26">
        <v>0</v>
      </c>
      <c r="C43" s="26">
        <v>0</v>
      </c>
      <c r="D43" s="26">
        <v>0</v>
      </c>
    </row>
    <row r="44" spans="1:4" ht="29.1" customHeight="1" x14ac:dyDescent="0.2">
      <c r="A44" s="11" t="s">
        <v>50</v>
      </c>
      <c r="B44" s="23">
        <v>16</v>
      </c>
      <c r="C44" s="26">
        <v>10</v>
      </c>
      <c r="D44" s="26">
        <f>+C44+B44</f>
        <v>26</v>
      </c>
    </row>
    <row r="45" spans="1:4" ht="29.1" customHeight="1" x14ac:dyDescent="0.2">
      <c r="A45" s="11" t="s">
        <v>51</v>
      </c>
      <c r="B45" s="23">
        <v>3</v>
      </c>
      <c r="C45" s="26">
        <v>0</v>
      </c>
      <c r="D45" s="26">
        <v>3</v>
      </c>
    </row>
    <row r="46" spans="1:4" ht="29.1" customHeight="1" x14ac:dyDescent="0.2">
      <c r="A46" s="11" t="s">
        <v>52</v>
      </c>
      <c r="B46" s="23">
        <v>21</v>
      </c>
      <c r="C46" s="26">
        <v>12</v>
      </c>
      <c r="D46" s="26">
        <f t="shared" ref="D46:D51" si="2">+C46+B46</f>
        <v>33</v>
      </c>
    </row>
    <row r="47" spans="1:4" ht="29.1" customHeight="1" x14ac:dyDescent="0.2">
      <c r="A47" s="11" t="s">
        <v>53</v>
      </c>
      <c r="B47" s="23">
        <v>25</v>
      </c>
      <c r="C47" s="26">
        <v>16</v>
      </c>
      <c r="D47" s="26">
        <f t="shared" si="2"/>
        <v>41</v>
      </c>
    </row>
    <row r="48" spans="1:4" ht="29.1" customHeight="1" x14ac:dyDescent="0.2">
      <c r="A48" s="11" t="s">
        <v>54</v>
      </c>
      <c r="B48" s="23">
        <v>2</v>
      </c>
      <c r="C48" s="26">
        <v>4</v>
      </c>
      <c r="D48" s="26">
        <f t="shared" si="2"/>
        <v>6</v>
      </c>
    </row>
    <row r="49" spans="1:4" ht="29.1" customHeight="1" x14ac:dyDescent="0.2">
      <c r="A49" s="11" t="s">
        <v>55</v>
      </c>
      <c r="B49" s="23">
        <v>0</v>
      </c>
      <c r="C49" s="26">
        <v>0</v>
      </c>
      <c r="D49" s="26">
        <f t="shared" si="2"/>
        <v>0</v>
      </c>
    </row>
    <row r="50" spans="1:4" ht="29.1" customHeight="1" x14ac:dyDescent="0.2">
      <c r="A50" s="11" t="s">
        <v>56</v>
      </c>
      <c r="B50" s="23">
        <v>13</v>
      </c>
      <c r="C50" s="26">
        <v>5</v>
      </c>
      <c r="D50" s="26">
        <f t="shared" si="2"/>
        <v>18</v>
      </c>
    </row>
    <row r="51" spans="1:4" ht="29.1" customHeight="1" x14ac:dyDescent="0.2">
      <c r="A51" s="11" t="s">
        <v>57</v>
      </c>
      <c r="B51" s="23">
        <v>0</v>
      </c>
      <c r="C51" s="26">
        <v>4</v>
      </c>
      <c r="D51" s="26">
        <f t="shared" si="2"/>
        <v>4</v>
      </c>
    </row>
    <row r="52" spans="1:4" ht="29.1" customHeight="1" x14ac:dyDescent="0.2">
      <c r="A52" s="11" t="s">
        <v>58</v>
      </c>
      <c r="B52" s="23">
        <v>0</v>
      </c>
      <c r="C52" s="26">
        <v>0</v>
      </c>
      <c r="D52" s="26">
        <v>0</v>
      </c>
    </row>
    <row r="53" spans="1:4" ht="29.1" customHeight="1" x14ac:dyDescent="0.2">
      <c r="A53" s="11" t="s">
        <v>59</v>
      </c>
      <c r="B53" s="23">
        <v>0</v>
      </c>
      <c r="C53" s="26">
        <v>2</v>
      </c>
      <c r="D53" s="26">
        <v>2</v>
      </c>
    </row>
    <row r="54" spans="1:4" ht="29.1" customHeight="1" x14ac:dyDescent="0.2">
      <c r="A54" s="11" t="s">
        <v>60</v>
      </c>
      <c r="B54" s="23">
        <v>0</v>
      </c>
      <c r="C54" s="26">
        <v>0</v>
      </c>
      <c r="D54" s="26">
        <v>0</v>
      </c>
    </row>
    <row r="55" spans="1:4" ht="29.1" customHeight="1" x14ac:dyDescent="0.2">
      <c r="A55" s="11" t="s">
        <v>61</v>
      </c>
      <c r="B55" s="23">
        <v>0</v>
      </c>
      <c r="C55" s="26">
        <v>2</v>
      </c>
      <c r="D55" s="26">
        <v>2</v>
      </c>
    </row>
    <row r="56" spans="1:4" ht="29.1" customHeight="1" x14ac:dyDescent="0.2">
      <c r="A56" s="11" t="s">
        <v>62</v>
      </c>
      <c r="B56" s="23">
        <v>1</v>
      </c>
      <c r="C56" s="26">
        <v>1</v>
      </c>
      <c r="D56" s="26">
        <f>+C56+B56</f>
        <v>2</v>
      </c>
    </row>
    <row r="57" spans="1:4" ht="29.1" customHeight="1" x14ac:dyDescent="0.2">
      <c r="A57" s="11" t="s">
        <v>63</v>
      </c>
      <c r="B57" s="23">
        <v>1</v>
      </c>
      <c r="C57" s="26">
        <v>1</v>
      </c>
      <c r="D57" s="26">
        <f>+C57+B57</f>
        <v>2</v>
      </c>
    </row>
    <row r="58" spans="1:4" ht="29.1" customHeight="1" x14ac:dyDescent="0.2">
      <c r="A58" s="11" t="s">
        <v>64</v>
      </c>
      <c r="B58" s="23">
        <v>28</v>
      </c>
      <c r="C58" s="26">
        <v>8</v>
      </c>
      <c r="D58" s="26">
        <f>+C58+B58</f>
        <v>36</v>
      </c>
    </row>
    <row r="59" spans="1:4" ht="29.1" customHeight="1" x14ac:dyDescent="0.2">
      <c r="A59" s="11" t="s">
        <v>65</v>
      </c>
      <c r="B59" s="23">
        <v>11</v>
      </c>
      <c r="C59" s="26">
        <v>1</v>
      </c>
      <c r="D59" s="26">
        <f>+C59+B59</f>
        <v>12</v>
      </c>
    </row>
    <row r="60" spans="1:4" ht="29.1" customHeight="1" x14ac:dyDescent="0.2">
      <c r="A60" s="11" t="s">
        <v>66</v>
      </c>
      <c r="B60" s="26">
        <v>124</v>
      </c>
      <c r="C60" s="26">
        <v>66</v>
      </c>
      <c r="D60" s="26">
        <f>+C60+B60</f>
        <v>190</v>
      </c>
    </row>
    <row r="61" spans="1:4" ht="29.1" customHeight="1" x14ac:dyDescent="0.2">
      <c r="A61" s="15" t="s">
        <v>67</v>
      </c>
      <c r="B61" s="24"/>
      <c r="C61" s="16"/>
      <c r="D61" s="16"/>
    </row>
    <row r="62" spans="1:4" ht="29.1" customHeight="1" x14ac:dyDescent="0.2">
      <c r="A62" s="22" t="s">
        <v>68</v>
      </c>
      <c r="B62" s="23">
        <v>125</v>
      </c>
      <c r="C62" s="26">
        <v>71</v>
      </c>
      <c r="D62" s="26">
        <f>+C62+B62</f>
        <v>196</v>
      </c>
    </row>
    <row r="63" spans="1:4" ht="29.1" customHeight="1" x14ac:dyDescent="0.2">
      <c r="A63" s="22" t="s">
        <v>69</v>
      </c>
      <c r="B63" s="23">
        <v>90</v>
      </c>
      <c r="C63" s="26">
        <v>51</v>
      </c>
      <c r="D63" s="26">
        <f>+C63+B63</f>
        <v>141</v>
      </c>
    </row>
    <row r="64" spans="1:4" ht="29.1" customHeight="1" x14ac:dyDescent="0.2">
      <c r="A64" s="22" t="s">
        <v>70</v>
      </c>
      <c r="B64" s="23">
        <v>125</v>
      </c>
      <c r="C64" s="26">
        <v>71</v>
      </c>
      <c r="D64" s="26">
        <f>+C64+B64</f>
        <v>196</v>
      </c>
    </row>
    <row r="65" spans="1:4" ht="29.1" customHeight="1" x14ac:dyDescent="0.2">
      <c r="A65" s="15" t="s">
        <v>71</v>
      </c>
      <c r="B65" s="24"/>
      <c r="C65" s="16"/>
      <c r="D65" s="16"/>
    </row>
    <row r="66" spans="1:4" ht="29.1" customHeight="1" x14ac:dyDescent="0.2">
      <c r="A66" s="11" t="s">
        <v>72</v>
      </c>
      <c r="B66" s="26">
        <v>20</v>
      </c>
      <c r="C66" s="26">
        <v>9</v>
      </c>
      <c r="D66" s="26">
        <f t="shared" ref="D66:D83" si="3">+C66+B66</f>
        <v>29</v>
      </c>
    </row>
    <row r="67" spans="1:4" ht="29.1" customHeight="1" x14ac:dyDescent="0.2">
      <c r="A67" s="11" t="s">
        <v>73</v>
      </c>
      <c r="B67" s="26">
        <v>20</v>
      </c>
      <c r="C67" s="26">
        <v>2</v>
      </c>
      <c r="D67" s="26">
        <f t="shared" si="3"/>
        <v>22</v>
      </c>
    </row>
    <row r="68" spans="1:4" ht="29.1" customHeight="1" x14ac:dyDescent="0.2">
      <c r="A68" s="11" t="s">
        <v>74</v>
      </c>
      <c r="B68" s="26">
        <v>8</v>
      </c>
      <c r="C68" s="26">
        <v>8</v>
      </c>
      <c r="D68" s="26">
        <f t="shared" si="3"/>
        <v>16</v>
      </c>
    </row>
    <row r="69" spans="1:4" ht="29.1" customHeight="1" x14ac:dyDescent="0.2">
      <c r="A69" s="11" t="s">
        <v>75</v>
      </c>
      <c r="B69" s="26">
        <v>9</v>
      </c>
      <c r="C69" s="26">
        <v>3</v>
      </c>
      <c r="D69" s="26">
        <f t="shared" si="3"/>
        <v>12</v>
      </c>
    </row>
    <row r="70" spans="1:4" ht="29.1" customHeight="1" x14ac:dyDescent="0.2">
      <c r="A70" s="11" t="s">
        <v>76</v>
      </c>
      <c r="B70" s="26">
        <v>103</v>
      </c>
      <c r="C70" s="26">
        <v>36</v>
      </c>
      <c r="D70" s="26">
        <f t="shared" si="3"/>
        <v>139</v>
      </c>
    </row>
    <row r="71" spans="1:4" ht="29.1" customHeight="1" x14ac:dyDescent="0.2">
      <c r="A71" s="11" t="s">
        <v>77</v>
      </c>
      <c r="B71" s="26">
        <v>111</v>
      </c>
      <c r="C71" s="26">
        <v>44</v>
      </c>
      <c r="D71" s="26">
        <f t="shared" si="3"/>
        <v>155</v>
      </c>
    </row>
    <row r="72" spans="1:4" ht="29.1" customHeight="1" x14ac:dyDescent="0.2">
      <c r="A72" s="22" t="s">
        <v>78</v>
      </c>
      <c r="B72" s="26">
        <v>39</v>
      </c>
      <c r="C72" s="26">
        <v>33</v>
      </c>
      <c r="D72" s="26">
        <f t="shared" si="3"/>
        <v>72</v>
      </c>
    </row>
    <row r="73" spans="1:4" ht="29.1" customHeight="1" x14ac:dyDescent="0.2">
      <c r="A73" s="11" t="s">
        <v>79</v>
      </c>
      <c r="B73" s="26">
        <v>1106</v>
      </c>
      <c r="C73" s="26">
        <v>567</v>
      </c>
      <c r="D73" s="26">
        <f t="shared" si="3"/>
        <v>1673</v>
      </c>
    </row>
    <row r="74" spans="1:4" ht="29.1" customHeight="1" x14ac:dyDescent="0.2">
      <c r="A74" s="11" t="s">
        <v>80</v>
      </c>
      <c r="B74" s="26">
        <v>224</v>
      </c>
      <c r="C74" s="26">
        <v>157</v>
      </c>
      <c r="D74" s="26">
        <f t="shared" si="3"/>
        <v>381</v>
      </c>
    </row>
    <row r="75" spans="1:4" ht="29.1" customHeight="1" x14ac:dyDescent="0.2">
      <c r="A75" s="11" t="s">
        <v>81</v>
      </c>
      <c r="B75" s="26">
        <v>97</v>
      </c>
      <c r="C75" s="26">
        <v>62</v>
      </c>
      <c r="D75" s="26">
        <f t="shared" si="3"/>
        <v>159</v>
      </c>
    </row>
    <row r="76" spans="1:4" ht="29.1" customHeight="1" x14ac:dyDescent="0.2">
      <c r="A76" s="11" t="s">
        <v>82</v>
      </c>
      <c r="B76" s="23">
        <v>11</v>
      </c>
      <c r="C76" s="43">
        <v>21</v>
      </c>
      <c r="D76" s="26">
        <f t="shared" si="3"/>
        <v>32</v>
      </c>
    </row>
    <row r="77" spans="1:4" ht="29.1" customHeight="1" x14ac:dyDescent="0.2">
      <c r="A77" s="11" t="s">
        <v>83</v>
      </c>
      <c r="B77" s="26">
        <v>69</v>
      </c>
      <c r="C77" s="26">
        <v>57</v>
      </c>
      <c r="D77" s="26">
        <f t="shared" si="3"/>
        <v>126</v>
      </c>
    </row>
    <row r="78" spans="1:4" ht="29.1" customHeight="1" x14ac:dyDescent="0.2">
      <c r="A78" s="11" t="s">
        <v>84</v>
      </c>
      <c r="B78" s="26">
        <v>84</v>
      </c>
      <c r="C78" s="26">
        <v>63</v>
      </c>
      <c r="D78" s="26">
        <f t="shared" si="3"/>
        <v>147</v>
      </c>
    </row>
    <row r="79" spans="1:4" ht="29.1" customHeight="1" x14ac:dyDescent="0.2">
      <c r="A79" s="11" t="s">
        <v>85</v>
      </c>
      <c r="B79" s="23">
        <v>44</v>
      </c>
      <c r="C79" s="43">
        <v>21</v>
      </c>
      <c r="D79" s="26">
        <f t="shared" si="3"/>
        <v>65</v>
      </c>
    </row>
    <row r="80" spans="1:4" ht="29.1" customHeight="1" x14ac:dyDescent="0.2">
      <c r="A80" s="11" t="s">
        <v>86</v>
      </c>
      <c r="B80" s="26">
        <v>69</v>
      </c>
      <c r="C80" s="26">
        <v>57</v>
      </c>
      <c r="D80" s="26">
        <f t="shared" si="3"/>
        <v>126</v>
      </c>
    </row>
    <row r="81" spans="1:4" ht="29.1" customHeight="1" x14ac:dyDescent="0.2">
      <c r="A81" s="11" t="s">
        <v>87</v>
      </c>
      <c r="B81" s="26">
        <v>84</v>
      </c>
      <c r="C81" s="26">
        <v>63</v>
      </c>
      <c r="D81" s="26">
        <f t="shared" si="3"/>
        <v>147</v>
      </c>
    </row>
    <row r="82" spans="1:4" ht="29.1" customHeight="1" x14ac:dyDescent="0.2">
      <c r="A82" s="11" t="s">
        <v>88</v>
      </c>
      <c r="B82" s="23">
        <v>44</v>
      </c>
      <c r="C82" s="43">
        <v>21</v>
      </c>
      <c r="D82" s="26">
        <f t="shared" si="3"/>
        <v>65</v>
      </c>
    </row>
    <row r="83" spans="1:4" ht="29.1" customHeight="1" x14ac:dyDescent="0.2">
      <c r="A83" s="11" t="s">
        <v>89</v>
      </c>
      <c r="B83" s="23">
        <v>20</v>
      </c>
      <c r="C83" s="26">
        <v>15</v>
      </c>
      <c r="D83" s="26">
        <f t="shared" si="3"/>
        <v>35</v>
      </c>
    </row>
    <row r="84" spans="1:4" ht="29.1" customHeight="1" x14ac:dyDescent="0.2">
      <c r="A84" s="11" t="s">
        <v>90</v>
      </c>
      <c r="B84" s="26">
        <v>0</v>
      </c>
      <c r="C84" s="26">
        <v>0</v>
      </c>
      <c r="D84" s="26">
        <v>0</v>
      </c>
    </row>
    <row r="85" spans="1:4" ht="29.1" customHeight="1" x14ac:dyDescent="0.2">
      <c r="A85" s="11" t="s">
        <v>91</v>
      </c>
      <c r="B85" s="23">
        <v>0</v>
      </c>
      <c r="C85" s="43">
        <v>0</v>
      </c>
      <c r="D85" s="26">
        <v>0</v>
      </c>
    </row>
    <row r="86" spans="1:4" ht="29.1" customHeight="1" x14ac:dyDescent="0.2">
      <c r="A86" s="11" t="s">
        <v>92</v>
      </c>
      <c r="B86" s="23">
        <v>3</v>
      </c>
      <c r="C86" s="26">
        <v>2</v>
      </c>
      <c r="D86" s="26">
        <f t="shared" ref="D86:D92" si="4">+C86+B86</f>
        <v>5</v>
      </c>
    </row>
    <row r="87" spans="1:4" ht="29.1" customHeight="1" x14ac:dyDescent="0.2">
      <c r="A87" s="11" t="s">
        <v>93</v>
      </c>
      <c r="B87" s="23">
        <v>3</v>
      </c>
      <c r="C87" s="26">
        <v>2</v>
      </c>
      <c r="D87" s="26">
        <f t="shared" si="4"/>
        <v>5</v>
      </c>
    </row>
    <row r="88" spans="1:4" ht="29.1" customHeight="1" x14ac:dyDescent="0.2">
      <c r="A88" s="11" t="s">
        <v>94</v>
      </c>
      <c r="B88" s="23">
        <v>3</v>
      </c>
      <c r="C88" s="43">
        <v>2</v>
      </c>
      <c r="D88" s="26">
        <f t="shared" si="4"/>
        <v>5</v>
      </c>
    </row>
    <row r="89" spans="1:4" ht="29.1" customHeight="1" x14ac:dyDescent="0.2">
      <c r="A89" s="11" t="s">
        <v>95</v>
      </c>
      <c r="B89" s="23">
        <v>5</v>
      </c>
      <c r="C89" s="26">
        <v>3</v>
      </c>
      <c r="D89" s="26">
        <f t="shared" si="4"/>
        <v>8</v>
      </c>
    </row>
    <row r="90" spans="1:4" ht="29.1" customHeight="1" x14ac:dyDescent="0.2">
      <c r="A90" s="11" t="s">
        <v>96</v>
      </c>
      <c r="B90" s="26">
        <v>385</v>
      </c>
      <c r="C90" s="26">
        <v>288</v>
      </c>
      <c r="D90" s="26">
        <f t="shared" si="4"/>
        <v>673</v>
      </c>
    </row>
    <row r="91" spans="1:4" ht="29.1" customHeight="1" x14ac:dyDescent="0.2">
      <c r="A91" s="11" t="s">
        <v>97</v>
      </c>
      <c r="B91" s="26">
        <v>273</v>
      </c>
      <c r="C91" s="26">
        <v>193</v>
      </c>
      <c r="D91" s="26">
        <f t="shared" si="4"/>
        <v>466</v>
      </c>
    </row>
    <row r="92" spans="1:4" ht="29.1" customHeight="1" x14ac:dyDescent="0.2">
      <c r="A92" s="11" t="s">
        <v>98</v>
      </c>
      <c r="B92" s="31">
        <v>102</v>
      </c>
      <c r="C92" s="43">
        <v>65</v>
      </c>
      <c r="D92" s="26">
        <f t="shared" si="4"/>
        <v>167</v>
      </c>
    </row>
    <row r="93" spans="1:4" ht="30" customHeight="1" x14ac:dyDescent="0.2">
      <c r="A93" s="12" t="s">
        <v>99</v>
      </c>
      <c r="B93" s="48"/>
      <c r="C93" s="13"/>
      <c r="D93" s="28"/>
    </row>
    <row r="94" spans="1:4" ht="27" customHeight="1" x14ac:dyDescent="0.2">
      <c r="A94" s="11" t="s">
        <v>100</v>
      </c>
      <c r="B94" s="46">
        <v>239</v>
      </c>
      <c r="C94" s="26">
        <v>239</v>
      </c>
      <c r="D94" s="26">
        <f t="shared" ref="D94:D104" si="5">SUM(B94:C94)</f>
        <v>478</v>
      </c>
    </row>
    <row r="95" spans="1:4" ht="27" customHeight="1" x14ac:dyDescent="0.2">
      <c r="A95" s="11" t="s">
        <v>101</v>
      </c>
      <c r="B95" s="46">
        <v>45</v>
      </c>
      <c r="C95" s="26">
        <v>0</v>
      </c>
      <c r="D95" s="26">
        <f t="shared" si="5"/>
        <v>45</v>
      </c>
    </row>
    <row r="96" spans="1:4" ht="27" customHeight="1" x14ac:dyDescent="0.2">
      <c r="A96" s="11" t="s">
        <v>102</v>
      </c>
      <c r="B96" s="46">
        <v>233</v>
      </c>
      <c r="C96" s="26">
        <v>45</v>
      </c>
      <c r="D96" s="26">
        <f t="shared" si="5"/>
        <v>278</v>
      </c>
    </row>
    <row r="97" spans="1:4" ht="27" customHeight="1" x14ac:dyDescent="0.2">
      <c r="A97" s="11" t="s">
        <v>103</v>
      </c>
      <c r="B97" s="46">
        <v>228</v>
      </c>
      <c r="C97" s="26">
        <v>228</v>
      </c>
      <c r="D97" s="26">
        <f t="shared" si="5"/>
        <v>456</v>
      </c>
    </row>
    <row r="98" spans="1:4" ht="27" customHeight="1" x14ac:dyDescent="0.2">
      <c r="A98" s="15" t="s">
        <v>104</v>
      </c>
      <c r="B98" s="46">
        <v>265</v>
      </c>
      <c r="C98" s="26">
        <v>724</v>
      </c>
      <c r="D98" s="26">
        <f t="shared" si="5"/>
        <v>989</v>
      </c>
    </row>
    <row r="99" spans="1:4" ht="27" customHeight="1" x14ac:dyDescent="0.2">
      <c r="A99" s="11" t="s">
        <v>105</v>
      </c>
      <c r="B99" s="46">
        <v>50</v>
      </c>
      <c r="C99" s="26">
        <v>50</v>
      </c>
      <c r="D99" s="26">
        <f t="shared" si="5"/>
        <v>100</v>
      </c>
    </row>
    <row r="100" spans="1:4" ht="27" customHeight="1" x14ac:dyDescent="0.2">
      <c r="A100" s="15" t="s">
        <v>106</v>
      </c>
      <c r="B100" s="46">
        <v>189</v>
      </c>
      <c r="C100" s="26">
        <v>308</v>
      </c>
      <c r="D100" s="26">
        <f t="shared" si="5"/>
        <v>497</v>
      </c>
    </row>
    <row r="101" spans="1:4" ht="27" customHeight="1" x14ac:dyDescent="0.2">
      <c r="A101" s="11" t="s">
        <v>107</v>
      </c>
      <c r="B101" s="46">
        <v>219</v>
      </c>
      <c r="C101" s="26">
        <v>180</v>
      </c>
      <c r="D101" s="26">
        <f t="shared" si="5"/>
        <v>399</v>
      </c>
    </row>
    <row r="102" spans="1:4" ht="27" customHeight="1" x14ac:dyDescent="0.2">
      <c r="A102" s="11" t="s">
        <v>108</v>
      </c>
      <c r="B102" s="46">
        <v>1252</v>
      </c>
      <c r="C102" s="26">
        <v>607</v>
      </c>
      <c r="D102" s="26">
        <f t="shared" si="5"/>
        <v>1859</v>
      </c>
    </row>
    <row r="103" spans="1:4" ht="27" customHeight="1" x14ac:dyDescent="0.2">
      <c r="A103" s="11" t="s">
        <v>109</v>
      </c>
      <c r="B103" s="46">
        <v>148</v>
      </c>
      <c r="C103" s="26">
        <v>140</v>
      </c>
      <c r="D103" s="26">
        <f t="shared" si="5"/>
        <v>288</v>
      </c>
    </row>
    <row r="104" spans="1:4" ht="27" customHeight="1" x14ac:dyDescent="0.2">
      <c r="A104" s="11" t="s">
        <v>110</v>
      </c>
      <c r="B104" s="26">
        <v>1619</v>
      </c>
      <c r="C104" s="26">
        <v>927</v>
      </c>
      <c r="D104" s="26">
        <f t="shared" si="5"/>
        <v>2546</v>
      </c>
    </row>
    <row r="105" spans="1:4" ht="27" customHeight="1" x14ac:dyDescent="0.2">
      <c r="A105" s="11" t="s">
        <v>111</v>
      </c>
      <c r="B105" s="46">
        <v>3</v>
      </c>
      <c r="C105" s="26">
        <v>3</v>
      </c>
      <c r="D105" s="26">
        <v>3</v>
      </c>
    </row>
    <row r="106" spans="1:4" ht="27" customHeight="1" x14ac:dyDescent="0.2">
      <c r="A106" s="11" t="s">
        <v>112</v>
      </c>
      <c r="B106" s="46">
        <v>92</v>
      </c>
      <c r="C106" s="26">
        <v>24</v>
      </c>
      <c r="D106" s="26">
        <f>SUM(B106:C106)</f>
        <v>116</v>
      </c>
    </row>
    <row r="107" spans="1:4" ht="30" customHeight="1" x14ac:dyDescent="0.2">
      <c r="A107" s="12" t="s">
        <v>113</v>
      </c>
      <c r="B107" s="13"/>
      <c r="C107" s="13"/>
      <c r="D107" s="28"/>
    </row>
    <row r="108" spans="1:4" ht="27" customHeight="1" x14ac:dyDescent="0.2">
      <c r="A108" s="11" t="s">
        <v>114</v>
      </c>
      <c r="B108" s="23">
        <v>8088</v>
      </c>
      <c r="C108" s="23">
        <v>8160</v>
      </c>
      <c r="D108" s="26">
        <f>SUM(B108:C108)</f>
        <v>16248</v>
      </c>
    </row>
    <row r="109" spans="1:4" ht="27" customHeight="1" x14ac:dyDescent="0.2">
      <c r="A109" s="11" t="s">
        <v>115</v>
      </c>
      <c r="B109" s="23">
        <v>337</v>
      </c>
      <c r="C109" s="23">
        <v>344</v>
      </c>
      <c r="D109" s="26" t="s">
        <v>152</v>
      </c>
    </row>
    <row r="110" spans="1:4" ht="27" customHeight="1" x14ac:dyDescent="0.2">
      <c r="A110" s="11" t="s">
        <v>116</v>
      </c>
      <c r="B110" s="23">
        <v>1</v>
      </c>
      <c r="C110" s="23">
        <v>4</v>
      </c>
      <c r="D110" s="26">
        <f>SUM(B110:C110)</f>
        <v>5</v>
      </c>
    </row>
    <row r="111" spans="1:4" ht="27" customHeight="1" x14ac:dyDescent="0.2">
      <c r="A111" s="15" t="s">
        <v>117</v>
      </c>
      <c r="B111" s="16"/>
      <c r="C111" s="16"/>
      <c r="D111" s="24"/>
    </row>
    <row r="112" spans="1:4" ht="27" customHeight="1" x14ac:dyDescent="0.2">
      <c r="A112" s="11" t="s">
        <v>118</v>
      </c>
      <c r="B112" s="23">
        <v>2160</v>
      </c>
      <c r="C112" s="23">
        <v>2244</v>
      </c>
      <c r="D112" s="26">
        <f>SUM(B112:C112)</f>
        <v>4404</v>
      </c>
    </row>
    <row r="113" spans="1:4" ht="27" customHeight="1" x14ac:dyDescent="0.2">
      <c r="A113" s="11" t="s">
        <v>119</v>
      </c>
      <c r="B113" s="23">
        <v>2160</v>
      </c>
      <c r="C113" s="23">
        <v>2244</v>
      </c>
      <c r="D113" s="26">
        <f>SUM(B113:C113)</f>
        <v>4404</v>
      </c>
    </row>
    <row r="114" spans="1:4" ht="27" customHeight="1" x14ac:dyDescent="0.2">
      <c r="A114" s="11" t="s">
        <v>120</v>
      </c>
      <c r="B114" s="23">
        <v>4320</v>
      </c>
      <c r="C114" s="23">
        <v>4488</v>
      </c>
      <c r="D114" s="26">
        <f>SUM(B114:C114)</f>
        <v>8808</v>
      </c>
    </row>
    <row r="115" spans="1:4" ht="27" customHeight="1" x14ac:dyDescent="0.2">
      <c r="A115" s="11" t="s">
        <v>121</v>
      </c>
      <c r="B115" s="23">
        <v>180</v>
      </c>
      <c r="C115" s="23">
        <v>187</v>
      </c>
      <c r="D115" s="26">
        <f>SUM(B115:C115)</f>
        <v>367</v>
      </c>
    </row>
    <row r="116" spans="1:4" ht="27" customHeight="1" x14ac:dyDescent="0.2">
      <c r="A116" s="15" t="s">
        <v>122</v>
      </c>
      <c r="B116" s="16"/>
      <c r="C116" s="16"/>
      <c r="D116" s="24"/>
    </row>
    <row r="117" spans="1:4" ht="27" customHeight="1" x14ac:dyDescent="0.2">
      <c r="A117" s="11" t="s">
        <v>123</v>
      </c>
      <c r="B117" s="23">
        <v>1884</v>
      </c>
      <c r="C117" s="23">
        <v>1884</v>
      </c>
      <c r="D117" s="26">
        <f>SUM(B117:C117)</f>
        <v>3768</v>
      </c>
    </row>
    <row r="118" spans="1:4" ht="27" customHeight="1" x14ac:dyDescent="0.2">
      <c r="A118" s="11" t="s">
        <v>124</v>
      </c>
      <c r="B118" s="23">
        <v>1884</v>
      </c>
      <c r="C118" s="23">
        <v>1884</v>
      </c>
      <c r="D118" s="26">
        <f>SUM(B118:C118)</f>
        <v>3768</v>
      </c>
    </row>
    <row r="119" spans="1:4" ht="27" customHeight="1" x14ac:dyDescent="0.2">
      <c r="A119" s="11" t="s">
        <v>125</v>
      </c>
      <c r="B119" s="23">
        <v>0</v>
      </c>
      <c r="C119" s="23">
        <v>0</v>
      </c>
      <c r="D119" s="26">
        <f>SUM(B119:C119)</f>
        <v>0</v>
      </c>
    </row>
    <row r="120" spans="1:4" ht="27" customHeight="1" x14ac:dyDescent="0.2">
      <c r="A120" s="11" t="s">
        <v>126</v>
      </c>
      <c r="B120" s="23">
        <v>3768</v>
      </c>
      <c r="C120" s="23">
        <v>3672</v>
      </c>
      <c r="D120" s="26">
        <f>SUM(B120:C120)</f>
        <v>7440</v>
      </c>
    </row>
    <row r="121" spans="1:4" ht="27" customHeight="1" x14ac:dyDescent="0.2">
      <c r="A121" s="11" t="s">
        <v>127</v>
      </c>
      <c r="B121" s="23">
        <v>157</v>
      </c>
      <c r="C121" s="23">
        <v>157</v>
      </c>
      <c r="D121" s="26">
        <f>SUM(B121:C121)</f>
        <v>314</v>
      </c>
    </row>
    <row r="122" spans="1:4" ht="27" customHeight="1" x14ac:dyDescent="0.2">
      <c r="A122" s="15" t="s">
        <v>128</v>
      </c>
      <c r="B122" s="16"/>
      <c r="C122" s="16"/>
      <c r="D122" s="24"/>
    </row>
    <row r="123" spans="1:4" ht="27" customHeight="1" x14ac:dyDescent="0.2">
      <c r="A123" s="11" t="s">
        <v>129</v>
      </c>
      <c r="B123" s="23">
        <v>972</v>
      </c>
      <c r="C123" s="23">
        <v>972</v>
      </c>
      <c r="D123" s="26" t="s">
        <v>152</v>
      </c>
    </row>
    <row r="124" spans="1:4" ht="27" customHeight="1" x14ac:dyDescent="0.2">
      <c r="A124" s="11" t="s">
        <v>130</v>
      </c>
      <c r="B124" s="23">
        <v>179</v>
      </c>
      <c r="C124" s="23">
        <v>179</v>
      </c>
      <c r="D124" s="26" t="s">
        <v>152</v>
      </c>
    </row>
    <row r="125" spans="1:4" ht="27" customHeight="1" x14ac:dyDescent="0.2">
      <c r="A125" s="11" t="s">
        <v>116</v>
      </c>
      <c r="B125" s="23">
        <v>4</v>
      </c>
      <c r="C125" s="23">
        <v>4</v>
      </c>
      <c r="D125" s="26" t="s">
        <v>152</v>
      </c>
    </row>
    <row r="126" spans="1:4" ht="27" customHeight="1" x14ac:dyDescent="0.2">
      <c r="A126" s="11" t="s">
        <v>131</v>
      </c>
      <c r="B126" s="25">
        <v>390</v>
      </c>
      <c r="C126" s="25">
        <v>390</v>
      </c>
      <c r="D126" s="26" t="s">
        <v>152</v>
      </c>
    </row>
    <row r="127" spans="1:4" ht="27" customHeight="1" x14ac:dyDescent="0.2">
      <c r="A127" s="11" t="s">
        <v>132</v>
      </c>
      <c r="B127" s="25">
        <v>65</v>
      </c>
      <c r="C127" s="25">
        <v>65</v>
      </c>
      <c r="D127" s="26" t="s">
        <v>152</v>
      </c>
    </row>
    <row r="128" spans="1:4" ht="27" customHeight="1" x14ac:dyDescent="0.2">
      <c r="A128" s="11" t="s">
        <v>133</v>
      </c>
      <c r="B128" s="25">
        <v>96</v>
      </c>
      <c r="C128" s="25">
        <v>96</v>
      </c>
      <c r="D128" s="26" t="s">
        <v>152</v>
      </c>
    </row>
    <row r="129" spans="1:5" ht="27" customHeight="1" x14ac:dyDescent="0.2">
      <c r="A129" s="11" t="s">
        <v>134</v>
      </c>
      <c r="B129" s="25">
        <v>16</v>
      </c>
      <c r="C129" s="25">
        <v>16</v>
      </c>
      <c r="D129" s="26" t="s">
        <v>152</v>
      </c>
    </row>
    <row r="130" spans="1:5" ht="27" customHeight="1" x14ac:dyDescent="0.2">
      <c r="A130" s="11" t="s">
        <v>135</v>
      </c>
      <c r="B130" s="25">
        <v>72</v>
      </c>
      <c r="C130" s="25">
        <v>72</v>
      </c>
      <c r="D130" s="26" t="s">
        <v>152</v>
      </c>
    </row>
    <row r="131" spans="1:5" ht="27" customHeight="1" x14ac:dyDescent="0.2">
      <c r="A131" s="11" t="s">
        <v>136</v>
      </c>
      <c r="B131" s="25">
        <v>12</v>
      </c>
      <c r="C131" s="25">
        <v>12</v>
      </c>
      <c r="D131" s="26" t="s">
        <v>152</v>
      </c>
    </row>
    <row r="132" spans="1:5" ht="27" customHeight="1" x14ac:dyDescent="0.2">
      <c r="A132" s="11" t="s">
        <v>137</v>
      </c>
      <c r="B132" s="25">
        <v>56</v>
      </c>
      <c r="C132" s="25">
        <v>56</v>
      </c>
      <c r="D132" s="26" t="s">
        <v>152</v>
      </c>
    </row>
    <row r="133" spans="1:5" ht="27" customHeight="1" x14ac:dyDescent="0.2">
      <c r="A133" s="11" t="s">
        <v>138</v>
      </c>
      <c r="B133" s="25">
        <v>14</v>
      </c>
      <c r="C133" s="25">
        <v>14</v>
      </c>
      <c r="D133" s="26" t="s">
        <v>152</v>
      </c>
      <c r="E133" s="32"/>
    </row>
    <row r="134" spans="1:5" ht="27" customHeight="1" x14ac:dyDescent="0.2">
      <c r="A134" s="11" t="s">
        <v>139</v>
      </c>
      <c r="B134" s="25">
        <v>350</v>
      </c>
      <c r="C134" s="25">
        <v>350</v>
      </c>
      <c r="D134" s="26" t="s">
        <v>152</v>
      </c>
      <c r="E134" s="32"/>
    </row>
    <row r="135" spans="1:5" ht="27" customHeight="1" x14ac:dyDescent="0.2">
      <c r="A135" s="11" t="s">
        <v>140</v>
      </c>
      <c r="B135" s="25">
        <v>70</v>
      </c>
      <c r="C135" s="25">
        <v>70</v>
      </c>
      <c r="D135" s="26" t="s">
        <v>152</v>
      </c>
      <c r="E135" s="32"/>
    </row>
    <row r="136" spans="1:5" ht="27" customHeight="1" x14ac:dyDescent="0.2">
      <c r="A136" s="11" t="s">
        <v>141</v>
      </c>
      <c r="B136" s="25">
        <v>0</v>
      </c>
      <c r="C136" s="25">
        <v>0</v>
      </c>
      <c r="D136" s="26" t="s">
        <v>152</v>
      </c>
      <c r="E136" s="32"/>
    </row>
    <row r="137" spans="1:5" ht="27" customHeight="1" x14ac:dyDescent="0.2">
      <c r="A137" s="11" t="s">
        <v>142</v>
      </c>
      <c r="B137" s="25">
        <v>0</v>
      </c>
      <c r="C137" s="25">
        <v>0</v>
      </c>
      <c r="D137" s="26" t="s">
        <v>152</v>
      </c>
      <c r="E137" s="32"/>
    </row>
    <row r="138" spans="1:5" ht="27" customHeight="1" x14ac:dyDescent="0.2">
      <c r="A138" s="11" t="s">
        <v>143</v>
      </c>
      <c r="B138" s="25">
        <v>0</v>
      </c>
      <c r="C138" s="25">
        <v>0</v>
      </c>
      <c r="D138" s="26" t="s">
        <v>152</v>
      </c>
      <c r="E138" s="32"/>
    </row>
    <row r="139" spans="1:5" ht="27" customHeight="1" x14ac:dyDescent="0.2">
      <c r="A139" s="11" t="s">
        <v>144</v>
      </c>
      <c r="B139" s="25">
        <v>0</v>
      </c>
      <c r="C139" s="25">
        <v>0</v>
      </c>
      <c r="D139" s="26" t="s">
        <v>152</v>
      </c>
      <c r="E139" s="32"/>
    </row>
    <row r="140" spans="1:5" ht="27" customHeight="1" x14ac:dyDescent="0.2">
      <c r="A140" s="11" t="s">
        <v>145</v>
      </c>
      <c r="B140" s="25">
        <v>8</v>
      </c>
      <c r="C140" s="25">
        <v>8</v>
      </c>
      <c r="D140" s="26" t="s">
        <v>152</v>
      </c>
      <c r="E140" s="32"/>
    </row>
    <row r="141" spans="1:5" ht="27" customHeight="1" x14ac:dyDescent="0.2">
      <c r="A141" s="11" t="s">
        <v>146</v>
      </c>
      <c r="B141" s="25">
        <v>2</v>
      </c>
      <c r="C141" s="25">
        <v>2</v>
      </c>
      <c r="D141" s="26" t="s">
        <v>152</v>
      </c>
    </row>
    <row r="142" spans="1:5" x14ac:dyDescent="0.2">
      <c r="A142" s="19"/>
      <c r="B142" s="19"/>
      <c r="C142" s="19"/>
      <c r="D142" s="19"/>
    </row>
  </sheetData>
  <mergeCells count="2">
    <mergeCell ref="A4:D4"/>
    <mergeCell ref="A5:D5"/>
  </mergeCells>
  <pageMargins left="0.23622047244094491" right="0.23622047244094491" top="0.47244094488188981" bottom="0.27559055118110237" header="0.35433070866141736" footer="0.3937007874015748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50"/>
  <sheetViews>
    <sheetView topLeftCell="A119" zoomScale="87" zoomScaleNormal="87" workbookViewId="0">
      <selection activeCell="A127" sqref="A127:XFD127"/>
    </sheetView>
  </sheetViews>
  <sheetFormatPr baseColWidth="10" defaultRowHeight="25.5" customHeight="1" x14ac:dyDescent="0.2"/>
  <cols>
    <col min="1" max="1" width="51.42578125" style="166" customWidth="1"/>
    <col min="2" max="2" width="6" style="103" bestFit="1" customWidth="1"/>
    <col min="3" max="7" width="5.5703125" style="103" bestFit="1" customWidth="1"/>
    <col min="8" max="8" width="6" style="103" bestFit="1" customWidth="1"/>
    <col min="9" max="9" width="5.5703125" style="108" bestFit="1" customWidth="1"/>
    <col min="10" max="10" width="5.5703125" bestFit="1" customWidth="1"/>
    <col min="11" max="14" width="8.28515625" customWidth="1"/>
  </cols>
  <sheetData>
    <row r="1" spans="1:17" ht="23.1" customHeight="1" x14ac:dyDescent="0.2">
      <c r="A1" s="301" t="s">
        <v>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7" ht="23.1" customHeight="1" x14ac:dyDescent="0.2">
      <c r="A2" s="301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</row>
    <row r="3" spans="1:17" ht="23.1" customHeight="1" x14ac:dyDescent="0.2">
      <c r="A3" s="301" t="s">
        <v>150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</row>
    <row r="4" spans="1:17" ht="23.1" customHeight="1" x14ac:dyDescent="0.2">
      <c r="A4" s="301" t="s">
        <v>151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</row>
    <row r="5" spans="1:17" ht="25.5" customHeight="1" x14ac:dyDescent="0.2">
      <c r="A5" s="91" t="s">
        <v>3</v>
      </c>
      <c r="B5" s="91" t="s">
        <v>148</v>
      </c>
      <c r="C5" s="91" t="s">
        <v>149</v>
      </c>
      <c r="D5" s="91" t="s">
        <v>4</v>
      </c>
      <c r="E5" s="91" t="s">
        <v>5</v>
      </c>
      <c r="F5" s="99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148</v>
      </c>
      <c r="O5" s="59" t="s">
        <v>149</v>
      </c>
      <c r="P5" s="59" t="s">
        <v>14</v>
      </c>
    </row>
    <row r="6" spans="1:17" ht="25.5" customHeight="1" x14ac:dyDescent="0.2">
      <c r="A6" s="92" t="s">
        <v>15</v>
      </c>
      <c r="B6" s="104"/>
      <c r="C6" s="104"/>
      <c r="D6" s="104"/>
      <c r="E6" s="104"/>
      <c r="F6" s="105"/>
      <c r="G6" s="102"/>
      <c r="H6" s="102"/>
      <c r="I6" s="102"/>
      <c r="J6" s="73"/>
      <c r="K6" s="73"/>
      <c r="L6" s="73"/>
      <c r="M6" s="73"/>
      <c r="N6" s="73"/>
      <c r="O6" s="73"/>
      <c r="P6" s="74"/>
    </row>
    <row r="7" spans="1:17" ht="25.5" customHeight="1" x14ac:dyDescent="0.2">
      <c r="A7" s="93" t="s">
        <v>16</v>
      </c>
      <c r="B7" s="120">
        <v>1958</v>
      </c>
      <c r="C7" s="120">
        <v>1390</v>
      </c>
      <c r="D7" s="121">
        <f>1720+345</f>
        <v>2065</v>
      </c>
      <c r="E7" s="121">
        <f>1476+498+195+345</f>
        <v>2514</v>
      </c>
      <c r="F7" s="122">
        <f>362+126+23+166</f>
        <v>677</v>
      </c>
      <c r="G7" s="123">
        <f>2591+385</f>
        <v>2976</v>
      </c>
      <c r="H7" s="124">
        <f>355+524+195</f>
        <v>1074</v>
      </c>
      <c r="I7" s="125">
        <v>365</v>
      </c>
      <c r="J7" s="125">
        <f>+J9+J10+J11</f>
        <v>1210</v>
      </c>
      <c r="K7" s="62"/>
      <c r="L7" s="64"/>
      <c r="M7" s="55"/>
      <c r="N7" s="55"/>
      <c r="O7" s="61"/>
      <c r="P7" s="65" t="s">
        <v>152</v>
      </c>
    </row>
    <row r="8" spans="1:17" ht="25.5" customHeight="1" x14ac:dyDescent="0.2">
      <c r="A8" s="93" t="s">
        <v>17</v>
      </c>
      <c r="B8" s="120">
        <v>3320</v>
      </c>
      <c r="C8" s="120">
        <v>3320</v>
      </c>
      <c r="D8" s="121">
        <v>5162</v>
      </c>
      <c r="E8" s="121">
        <v>4428</v>
      </c>
      <c r="F8" s="122">
        <v>378</v>
      </c>
      <c r="G8" s="126">
        <v>7773</v>
      </c>
      <c r="H8" s="127">
        <v>0</v>
      </c>
      <c r="I8" s="125">
        <v>0</v>
      </c>
      <c r="J8" s="125">
        <v>0</v>
      </c>
      <c r="K8" s="55"/>
      <c r="L8" s="64"/>
      <c r="M8" s="55"/>
      <c r="N8" s="55"/>
      <c r="O8" s="61"/>
      <c r="P8" s="66">
        <f>SUM(B8:O8)</f>
        <v>24381</v>
      </c>
      <c r="Q8" s="52">
        <f>+D8+E8+F8+G8</f>
        <v>17741</v>
      </c>
    </row>
    <row r="9" spans="1:17" ht="25.5" customHeight="1" thickBot="1" x14ac:dyDescent="0.25">
      <c r="A9" s="93" t="s">
        <v>18</v>
      </c>
      <c r="B9" s="134">
        <v>510</v>
      </c>
      <c r="C9" s="134">
        <v>12</v>
      </c>
      <c r="D9" s="121">
        <v>0</v>
      </c>
      <c r="E9" s="121">
        <v>498</v>
      </c>
      <c r="F9" s="122">
        <v>23</v>
      </c>
      <c r="G9" s="126">
        <v>0</v>
      </c>
      <c r="H9" s="127">
        <v>524</v>
      </c>
      <c r="I9" s="125">
        <v>0</v>
      </c>
      <c r="J9" s="125">
        <v>531</v>
      </c>
      <c r="K9" s="55"/>
      <c r="L9" s="64"/>
      <c r="M9" s="55"/>
      <c r="N9" s="55"/>
      <c r="O9" s="61"/>
      <c r="P9" s="66">
        <f>SUM(B9:O9)</f>
        <v>2098</v>
      </c>
      <c r="Q9">
        <f>498+23+524</f>
        <v>1045</v>
      </c>
    </row>
    <row r="10" spans="1:17" ht="25.5" customHeight="1" thickBot="1" x14ac:dyDescent="0.25">
      <c r="A10" s="167" t="s">
        <v>153</v>
      </c>
      <c r="B10" s="302" t="s">
        <v>196</v>
      </c>
      <c r="C10" s="303"/>
      <c r="D10" s="168">
        <v>0</v>
      </c>
      <c r="E10" s="121">
        <v>196</v>
      </c>
      <c r="F10" s="122">
        <v>166</v>
      </c>
      <c r="G10" s="126">
        <v>0</v>
      </c>
      <c r="H10" s="127">
        <v>195</v>
      </c>
      <c r="I10" s="125">
        <v>0</v>
      </c>
      <c r="J10" s="125">
        <v>309</v>
      </c>
      <c r="K10" s="55"/>
      <c r="L10" s="64"/>
      <c r="M10" s="55"/>
      <c r="N10" s="55"/>
      <c r="O10" s="61"/>
      <c r="P10" s="66">
        <f>SUM(D10:O10)</f>
        <v>866</v>
      </c>
    </row>
    <row r="11" spans="1:17" ht="25.5" customHeight="1" x14ac:dyDescent="0.2">
      <c r="A11" s="93" t="s">
        <v>19</v>
      </c>
      <c r="B11" s="149">
        <v>339</v>
      </c>
      <c r="C11" s="149">
        <v>269</v>
      </c>
      <c r="D11" s="121">
        <v>345</v>
      </c>
      <c r="E11" s="121">
        <f>155+190</f>
        <v>345</v>
      </c>
      <c r="F11" s="122">
        <v>362</v>
      </c>
      <c r="G11" s="128">
        <f>155+230</f>
        <v>385</v>
      </c>
      <c r="H11" s="119">
        <f>25+38+52+5+35+200</f>
        <v>355</v>
      </c>
      <c r="I11" s="125">
        <v>365</v>
      </c>
      <c r="J11" s="125">
        <f>20+40+40+100+30+60+40+30+10</f>
        <v>370</v>
      </c>
      <c r="K11" s="55"/>
      <c r="L11" s="63"/>
      <c r="M11" s="55"/>
      <c r="N11" s="55"/>
      <c r="O11" s="61"/>
      <c r="P11" s="65" t="s">
        <v>152</v>
      </c>
    </row>
    <row r="12" spans="1:17" ht="25.5" customHeight="1" x14ac:dyDescent="0.2">
      <c r="A12" s="92" t="s">
        <v>20</v>
      </c>
      <c r="B12" s="129"/>
      <c r="C12" s="129"/>
      <c r="D12" s="129"/>
      <c r="E12" s="129"/>
      <c r="F12" s="130"/>
      <c r="G12" s="130"/>
      <c r="H12" s="130"/>
      <c r="I12" s="130"/>
      <c r="J12" s="130"/>
      <c r="K12" s="73"/>
      <c r="L12" s="73"/>
      <c r="M12" s="73"/>
      <c r="N12" s="73"/>
      <c r="O12" s="73"/>
      <c r="P12" s="74"/>
    </row>
    <row r="13" spans="1:17" ht="25.5" customHeight="1" x14ac:dyDescent="0.2">
      <c r="A13" s="94" t="s">
        <v>21</v>
      </c>
      <c r="B13" s="120">
        <v>0</v>
      </c>
      <c r="C13" s="120">
        <v>0</v>
      </c>
      <c r="D13" s="131">
        <v>0</v>
      </c>
      <c r="E13" s="131">
        <v>0</v>
      </c>
      <c r="F13" s="132">
        <v>0</v>
      </c>
      <c r="G13" s="133">
        <v>0</v>
      </c>
      <c r="H13" s="118">
        <v>0</v>
      </c>
      <c r="I13" s="133">
        <v>0</v>
      </c>
      <c r="J13" s="133">
        <v>0</v>
      </c>
      <c r="K13" s="67"/>
      <c r="L13" s="67"/>
      <c r="M13" s="67"/>
      <c r="N13" s="67"/>
      <c r="O13" s="67"/>
      <c r="P13" s="67">
        <f>SUM(D13:O13)</f>
        <v>0</v>
      </c>
    </row>
    <row r="14" spans="1:17" ht="25.5" customHeight="1" x14ac:dyDescent="0.2">
      <c r="A14" s="94" t="s">
        <v>154</v>
      </c>
      <c r="B14" s="120">
        <v>0</v>
      </c>
      <c r="C14" s="120">
        <v>0</v>
      </c>
      <c r="D14" s="120">
        <v>0</v>
      </c>
      <c r="E14" s="120">
        <v>0</v>
      </c>
      <c r="F14" s="132">
        <v>0</v>
      </c>
      <c r="G14" s="133">
        <v>0</v>
      </c>
      <c r="H14" s="119">
        <v>0</v>
      </c>
      <c r="I14" s="133">
        <v>0</v>
      </c>
      <c r="J14" s="133">
        <v>0</v>
      </c>
      <c r="K14" s="67"/>
      <c r="L14" s="67"/>
      <c r="M14" s="67"/>
      <c r="N14" s="67"/>
      <c r="O14" s="67"/>
      <c r="P14" s="67">
        <f>SUM(D14:O14)</f>
        <v>0</v>
      </c>
    </row>
    <row r="15" spans="1:17" ht="25.5" customHeight="1" x14ac:dyDescent="0.2">
      <c r="A15" s="275" t="s">
        <v>24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7"/>
    </row>
    <row r="16" spans="1:17" ht="25.5" customHeight="1" x14ac:dyDescent="0.2">
      <c r="A16" s="109" t="s">
        <v>25</v>
      </c>
      <c r="B16" s="149">
        <v>123</v>
      </c>
      <c r="C16" s="149">
        <v>65</v>
      </c>
      <c r="D16" s="155">
        <v>212</v>
      </c>
      <c r="E16" s="155">
        <v>131</v>
      </c>
      <c r="F16" s="141">
        <v>75</v>
      </c>
      <c r="G16" s="156">
        <v>122</v>
      </c>
      <c r="H16" s="156">
        <v>133</v>
      </c>
      <c r="I16" s="156">
        <v>124</v>
      </c>
      <c r="J16" s="156">
        <v>114</v>
      </c>
      <c r="K16" s="180"/>
      <c r="L16" s="180"/>
      <c r="M16" s="180"/>
      <c r="N16" s="180"/>
      <c r="O16" s="180"/>
      <c r="P16" s="180">
        <f>SUM(D16:O16)</f>
        <v>911</v>
      </c>
    </row>
    <row r="17" spans="1:16" ht="25.5" customHeight="1" x14ac:dyDescent="0.2">
      <c r="A17" s="98" t="s">
        <v>26</v>
      </c>
      <c r="B17" s="134">
        <v>43</v>
      </c>
      <c r="C17" s="134">
        <v>17</v>
      </c>
      <c r="D17" s="135">
        <v>60</v>
      </c>
      <c r="E17" s="135">
        <v>41</v>
      </c>
      <c r="F17" s="136">
        <v>25</v>
      </c>
      <c r="G17" s="126">
        <v>42</v>
      </c>
      <c r="H17" s="126">
        <v>31</v>
      </c>
      <c r="I17" s="126">
        <v>31</v>
      </c>
      <c r="J17" s="126">
        <v>43</v>
      </c>
      <c r="K17" s="68"/>
      <c r="L17" s="68"/>
      <c r="M17" s="68"/>
      <c r="N17" s="68"/>
      <c r="O17" s="68"/>
      <c r="P17" s="67">
        <f>SUM(D17:O17)</f>
        <v>273</v>
      </c>
    </row>
    <row r="18" spans="1:16" ht="25.5" customHeight="1" x14ac:dyDescent="0.2">
      <c r="A18" s="298" t="s">
        <v>278</v>
      </c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300"/>
    </row>
    <row r="19" spans="1:16" ht="25.5" customHeight="1" x14ac:dyDescent="0.2">
      <c r="A19" s="181" t="s">
        <v>246</v>
      </c>
      <c r="B19" s="176"/>
      <c r="C19" s="177"/>
      <c r="D19" s="182">
        <v>379</v>
      </c>
      <c r="E19" s="183">
        <v>699</v>
      </c>
      <c r="F19" s="184">
        <v>470</v>
      </c>
      <c r="G19" s="142">
        <v>516</v>
      </c>
      <c r="H19" s="142">
        <v>763</v>
      </c>
      <c r="I19" s="142">
        <v>862</v>
      </c>
      <c r="J19" s="142">
        <v>675</v>
      </c>
      <c r="K19" s="185"/>
      <c r="L19" s="185"/>
      <c r="M19" s="185"/>
      <c r="N19" s="185"/>
      <c r="O19" s="185"/>
      <c r="P19" s="180">
        <f>SUM(D19:O19)</f>
        <v>4364</v>
      </c>
    </row>
    <row r="20" spans="1:16" ht="25.5" customHeight="1" x14ac:dyDescent="0.2">
      <c r="A20" s="100" t="s">
        <v>247</v>
      </c>
      <c r="B20" s="176"/>
      <c r="C20" s="177"/>
      <c r="D20" s="138">
        <v>426</v>
      </c>
      <c r="E20" s="138">
        <v>751</v>
      </c>
      <c r="F20" s="136">
        <v>532</v>
      </c>
      <c r="G20" s="126">
        <v>552</v>
      </c>
      <c r="H20" s="126">
        <v>793</v>
      </c>
      <c r="I20" s="126">
        <v>926</v>
      </c>
      <c r="J20" s="126">
        <v>693</v>
      </c>
      <c r="K20" s="68"/>
      <c r="L20" s="68"/>
      <c r="M20" s="68"/>
      <c r="N20" s="68"/>
      <c r="O20" s="68"/>
      <c r="P20" s="67">
        <f>SUM(D20:O20)</f>
        <v>4673</v>
      </c>
    </row>
    <row r="21" spans="1:16" ht="25.5" customHeight="1" x14ac:dyDescent="0.2">
      <c r="A21" s="165" t="s">
        <v>239</v>
      </c>
      <c r="B21" s="176"/>
      <c r="C21" s="177"/>
      <c r="D21" s="175">
        <v>38</v>
      </c>
      <c r="E21" s="175">
        <v>48</v>
      </c>
      <c r="F21" s="132">
        <v>61</v>
      </c>
      <c r="G21" s="126">
        <v>87</v>
      </c>
      <c r="H21" s="133">
        <v>209</v>
      </c>
      <c r="I21" s="133">
        <v>327</v>
      </c>
      <c r="J21" s="133">
        <v>321</v>
      </c>
      <c r="K21" s="67"/>
      <c r="L21" s="67"/>
      <c r="M21" s="67"/>
      <c r="N21" s="67"/>
      <c r="O21" s="67"/>
      <c r="P21" s="69">
        <f>SUM(D21:O21)</f>
        <v>1091</v>
      </c>
    </row>
    <row r="22" spans="1:16" ht="25.5" customHeight="1" x14ac:dyDescent="0.2">
      <c r="A22" s="165" t="s">
        <v>240</v>
      </c>
      <c r="B22" s="176"/>
      <c r="C22" s="177"/>
      <c r="D22" s="175">
        <v>105</v>
      </c>
      <c r="E22" s="175">
        <v>389</v>
      </c>
      <c r="F22" s="139">
        <v>248</v>
      </c>
      <c r="G22" s="140">
        <v>88</v>
      </c>
      <c r="H22" s="133">
        <v>241</v>
      </c>
      <c r="I22" s="133">
        <v>300</v>
      </c>
      <c r="J22" s="133">
        <v>251</v>
      </c>
      <c r="K22" s="67"/>
      <c r="L22" s="67"/>
      <c r="M22" s="67"/>
      <c r="N22" s="67"/>
      <c r="O22" s="67"/>
      <c r="P22" s="69">
        <f>SUM(D22:O22)</f>
        <v>1622</v>
      </c>
    </row>
    <row r="23" spans="1:16" ht="25.5" customHeight="1" x14ac:dyDescent="0.2">
      <c r="A23" s="165" t="s">
        <v>257</v>
      </c>
      <c r="B23" s="176"/>
      <c r="C23" s="177"/>
      <c r="D23" s="263" t="s">
        <v>261</v>
      </c>
      <c r="E23" s="264"/>
      <c r="F23" s="264"/>
      <c r="G23" s="265"/>
      <c r="H23" s="132">
        <v>174</v>
      </c>
      <c r="I23" s="133">
        <v>57</v>
      </c>
      <c r="J23" s="133">
        <v>0</v>
      </c>
      <c r="K23" s="67"/>
      <c r="L23" s="67"/>
      <c r="M23" s="67"/>
      <c r="N23" s="67"/>
      <c r="O23" s="67"/>
      <c r="P23" s="69"/>
    </row>
    <row r="24" spans="1:16" ht="25.5" customHeight="1" x14ac:dyDescent="0.2">
      <c r="A24" s="165" t="s">
        <v>241</v>
      </c>
      <c r="B24" s="176"/>
      <c r="C24" s="177"/>
      <c r="D24" s="175">
        <v>154</v>
      </c>
      <c r="E24" s="175">
        <v>158</v>
      </c>
      <c r="F24" s="141">
        <v>122</v>
      </c>
      <c r="G24" s="142">
        <v>97</v>
      </c>
      <c r="H24" s="133">
        <v>115</v>
      </c>
      <c r="I24" s="133">
        <v>134</v>
      </c>
      <c r="J24" s="133">
        <v>69</v>
      </c>
      <c r="K24" s="67"/>
      <c r="L24" s="67"/>
      <c r="M24" s="67"/>
      <c r="N24" s="67"/>
      <c r="O24" s="67"/>
      <c r="P24" s="69"/>
    </row>
    <row r="25" spans="1:16" ht="25.5" customHeight="1" x14ac:dyDescent="0.2">
      <c r="A25" s="165" t="s">
        <v>242</v>
      </c>
      <c r="B25" s="176"/>
      <c r="C25" s="177"/>
      <c r="D25" s="175">
        <v>82</v>
      </c>
      <c r="E25" s="175">
        <v>101</v>
      </c>
      <c r="F25" s="132">
        <v>39</v>
      </c>
      <c r="G25" s="126">
        <v>67</v>
      </c>
      <c r="H25" s="133">
        <v>24</v>
      </c>
      <c r="I25" s="133">
        <v>44</v>
      </c>
      <c r="J25" s="133">
        <v>34</v>
      </c>
      <c r="K25" s="67"/>
      <c r="L25" s="67"/>
      <c r="M25" s="67"/>
      <c r="N25" s="67"/>
      <c r="O25" s="67"/>
      <c r="P25" s="69"/>
    </row>
    <row r="26" spans="1:16" ht="25.5" customHeight="1" x14ac:dyDescent="0.2">
      <c r="A26" s="165" t="s">
        <v>279</v>
      </c>
      <c r="B26" s="176"/>
      <c r="C26" s="177"/>
      <c r="D26" s="175">
        <v>34</v>
      </c>
      <c r="E26" s="175">
        <v>48</v>
      </c>
      <c r="F26" s="132">
        <v>61</v>
      </c>
      <c r="G26" s="126">
        <v>97</v>
      </c>
      <c r="H26" s="133">
        <v>212</v>
      </c>
      <c r="I26" s="133">
        <v>327</v>
      </c>
      <c r="J26" s="133">
        <v>321</v>
      </c>
      <c r="K26" s="67"/>
      <c r="L26" s="67"/>
      <c r="M26" s="67"/>
      <c r="N26" s="67"/>
      <c r="O26" s="67"/>
      <c r="P26" s="69"/>
    </row>
    <row r="27" spans="1:16" ht="25.5" customHeight="1" x14ac:dyDescent="0.2">
      <c r="A27" s="165" t="s">
        <v>243</v>
      </c>
      <c r="B27" s="176"/>
      <c r="C27" s="177"/>
      <c r="D27" s="175">
        <v>105</v>
      </c>
      <c r="E27" s="175">
        <v>389</v>
      </c>
      <c r="F27" s="139">
        <v>274</v>
      </c>
      <c r="G27" s="140">
        <v>297</v>
      </c>
      <c r="H27" s="133">
        <v>560</v>
      </c>
      <c r="I27" s="133">
        <v>332</v>
      </c>
      <c r="J27" s="133">
        <v>258</v>
      </c>
      <c r="K27" s="67"/>
      <c r="L27" s="67"/>
      <c r="M27" s="67"/>
      <c r="N27" s="67"/>
      <c r="O27" s="67"/>
      <c r="P27" s="69"/>
    </row>
    <row r="28" spans="1:16" ht="25.5" customHeight="1" x14ac:dyDescent="0.2">
      <c r="A28" s="107" t="s">
        <v>260</v>
      </c>
      <c r="B28" s="176"/>
      <c r="C28" s="177"/>
      <c r="D28" s="263" t="s">
        <v>261</v>
      </c>
      <c r="E28" s="264"/>
      <c r="F28" s="264"/>
      <c r="G28" s="265"/>
      <c r="H28" s="137">
        <v>174</v>
      </c>
      <c r="I28" s="133">
        <v>57</v>
      </c>
      <c r="J28" s="133">
        <v>0</v>
      </c>
      <c r="K28" s="67"/>
      <c r="L28" s="67"/>
      <c r="M28" s="67"/>
      <c r="N28" s="67"/>
      <c r="O28" s="67"/>
      <c r="P28" s="69"/>
    </row>
    <row r="29" spans="1:16" ht="25.5" customHeight="1" x14ac:dyDescent="0.2">
      <c r="A29" s="165" t="s">
        <v>244</v>
      </c>
      <c r="B29" s="176"/>
      <c r="C29" s="177"/>
      <c r="D29" s="175">
        <v>201</v>
      </c>
      <c r="E29" s="175">
        <v>210</v>
      </c>
      <c r="F29" s="141">
        <v>156</v>
      </c>
      <c r="G29" s="142">
        <v>67</v>
      </c>
      <c r="H29" s="133">
        <v>123</v>
      </c>
      <c r="I29" s="133">
        <v>166</v>
      </c>
      <c r="J29" s="133">
        <v>80</v>
      </c>
      <c r="K29" s="67"/>
      <c r="L29" s="67"/>
      <c r="M29" s="67"/>
      <c r="N29" s="67"/>
      <c r="O29" s="67"/>
      <c r="P29" s="69"/>
    </row>
    <row r="30" spans="1:16" ht="25.5" customHeight="1" thickBot="1" x14ac:dyDescent="0.25">
      <c r="A30" s="165" t="s">
        <v>245</v>
      </c>
      <c r="B30" s="178"/>
      <c r="C30" s="179"/>
      <c r="D30" s="175">
        <v>82</v>
      </c>
      <c r="E30" s="175">
        <v>104</v>
      </c>
      <c r="F30" s="136">
        <v>41</v>
      </c>
      <c r="G30" s="126">
        <v>69</v>
      </c>
      <c r="H30" s="126">
        <v>24</v>
      </c>
      <c r="I30" s="126">
        <v>44</v>
      </c>
      <c r="J30" s="126">
        <v>34</v>
      </c>
      <c r="K30" s="68"/>
      <c r="L30" s="68"/>
      <c r="M30" s="68"/>
      <c r="N30" s="68"/>
      <c r="O30" s="68"/>
      <c r="P30" s="69">
        <f>SUM(D30:O30)</f>
        <v>398</v>
      </c>
    </row>
    <row r="31" spans="1:16" ht="25.5" customHeight="1" x14ac:dyDescent="0.2">
      <c r="A31" s="272" t="s">
        <v>155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4"/>
    </row>
    <row r="32" spans="1:16" ht="25.5" customHeight="1" x14ac:dyDescent="0.2">
      <c r="A32" s="94" t="s">
        <v>156</v>
      </c>
      <c r="B32" s="120">
        <v>75</v>
      </c>
      <c r="C32" s="120">
        <v>84</v>
      </c>
      <c r="D32" s="131">
        <v>82</v>
      </c>
      <c r="E32" s="131">
        <v>102</v>
      </c>
      <c r="F32" s="132">
        <v>106</v>
      </c>
      <c r="G32" s="133">
        <v>104</v>
      </c>
      <c r="H32" s="133">
        <v>99</v>
      </c>
      <c r="I32" s="133">
        <v>101</v>
      </c>
      <c r="J32" s="173">
        <v>100</v>
      </c>
      <c r="K32" s="67"/>
      <c r="L32" s="67"/>
      <c r="M32" s="67"/>
      <c r="N32" s="67"/>
      <c r="O32" s="67"/>
      <c r="P32" s="67">
        <f t="shared" ref="P32:P36" si="0">SUM(D32:O32)</f>
        <v>694</v>
      </c>
    </row>
    <row r="33" spans="1:16" ht="25.5" customHeight="1" x14ac:dyDescent="0.2">
      <c r="A33" s="94" t="s">
        <v>157</v>
      </c>
      <c r="B33" s="120">
        <v>56</v>
      </c>
      <c r="C33" s="120">
        <v>56</v>
      </c>
      <c r="D33" s="131">
        <v>62</v>
      </c>
      <c r="E33" s="131">
        <v>61</v>
      </c>
      <c r="F33" s="132">
        <v>61</v>
      </c>
      <c r="G33" s="133">
        <v>61</v>
      </c>
      <c r="H33" s="133">
        <v>60</v>
      </c>
      <c r="I33" s="133">
        <v>60</v>
      </c>
      <c r="J33" s="173">
        <v>60</v>
      </c>
      <c r="K33" s="67"/>
      <c r="L33" s="67"/>
      <c r="M33" s="67"/>
      <c r="N33" s="67"/>
      <c r="O33" s="67"/>
      <c r="P33" s="67">
        <f t="shared" si="0"/>
        <v>425</v>
      </c>
    </row>
    <row r="34" spans="1:16" ht="25.5" customHeight="1" x14ac:dyDescent="0.2">
      <c r="A34" s="95" t="s">
        <v>158</v>
      </c>
      <c r="B34" s="143">
        <v>20</v>
      </c>
      <c r="C34" s="143">
        <v>20</v>
      </c>
      <c r="D34" s="131">
        <v>19</v>
      </c>
      <c r="E34" s="131">
        <v>17</v>
      </c>
      <c r="F34" s="132">
        <v>17</v>
      </c>
      <c r="G34" s="133">
        <v>17</v>
      </c>
      <c r="H34" s="133">
        <v>14</v>
      </c>
      <c r="I34" s="133">
        <v>14</v>
      </c>
      <c r="J34" s="173">
        <v>14</v>
      </c>
      <c r="K34" s="67"/>
      <c r="L34" s="67"/>
      <c r="M34" s="67"/>
      <c r="N34" s="67"/>
      <c r="O34" s="67"/>
      <c r="P34" s="67">
        <f t="shared" si="0"/>
        <v>112</v>
      </c>
    </row>
    <row r="35" spans="1:16" ht="25.5" customHeight="1" x14ac:dyDescent="0.2">
      <c r="A35" s="95" t="s">
        <v>159</v>
      </c>
      <c r="B35" s="143">
        <v>17</v>
      </c>
      <c r="C35" s="143">
        <v>15</v>
      </c>
      <c r="D35" s="144">
        <v>12</v>
      </c>
      <c r="E35" s="144">
        <v>12</v>
      </c>
      <c r="F35" s="136">
        <v>11</v>
      </c>
      <c r="G35" s="126">
        <v>7</v>
      </c>
      <c r="H35" s="126">
        <v>5</v>
      </c>
      <c r="I35" s="126">
        <v>6</v>
      </c>
      <c r="J35" s="174">
        <v>5</v>
      </c>
      <c r="K35" s="68"/>
      <c r="L35" s="68"/>
      <c r="M35" s="68"/>
      <c r="N35" s="68"/>
      <c r="O35" s="68"/>
      <c r="P35" s="68">
        <f t="shared" si="0"/>
        <v>58</v>
      </c>
    </row>
    <row r="36" spans="1:16" ht="25.5" customHeight="1" x14ac:dyDescent="0.2">
      <c r="A36" s="95" t="s">
        <v>160</v>
      </c>
      <c r="B36" s="143">
        <v>11</v>
      </c>
      <c r="C36" s="143">
        <v>11</v>
      </c>
      <c r="D36" s="144">
        <v>12</v>
      </c>
      <c r="E36" s="144">
        <v>12</v>
      </c>
      <c r="F36" s="136">
        <v>15</v>
      </c>
      <c r="G36" s="126">
        <v>11</v>
      </c>
      <c r="H36" s="126">
        <v>11</v>
      </c>
      <c r="I36" s="126">
        <v>12</v>
      </c>
      <c r="J36" s="174">
        <v>9</v>
      </c>
      <c r="K36" s="68"/>
      <c r="L36" s="68"/>
      <c r="M36" s="68"/>
      <c r="N36" s="68"/>
      <c r="O36" s="68"/>
      <c r="P36" s="68">
        <f t="shared" si="0"/>
        <v>82</v>
      </c>
    </row>
    <row r="37" spans="1:16" ht="25.5" customHeight="1" x14ac:dyDescent="0.2">
      <c r="A37" s="272" t="s">
        <v>42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4"/>
    </row>
    <row r="38" spans="1:16" ht="25.5" customHeight="1" x14ac:dyDescent="0.2">
      <c r="A38" s="94" t="s">
        <v>43</v>
      </c>
      <c r="B38" s="120">
        <v>0</v>
      </c>
      <c r="C38" s="120">
        <v>0</v>
      </c>
      <c r="D38" s="131">
        <v>6</v>
      </c>
      <c r="E38" s="131">
        <v>2</v>
      </c>
      <c r="F38" s="132">
        <v>0</v>
      </c>
      <c r="G38" s="133">
        <v>0</v>
      </c>
      <c r="H38" s="133">
        <v>0</v>
      </c>
      <c r="I38" s="133">
        <v>0</v>
      </c>
      <c r="J38" s="133">
        <v>1</v>
      </c>
      <c r="K38" s="67"/>
      <c r="L38" s="67"/>
      <c r="M38" s="67"/>
      <c r="N38" s="67"/>
      <c r="O38" s="67"/>
      <c r="P38" s="67">
        <f>SUM(D38:O38)</f>
        <v>9</v>
      </c>
    </row>
    <row r="39" spans="1:16" ht="25.5" customHeight="1" x14ac:dyDescent="0.2">
      <c r="A39" s="272" t="s">
        <v>161</v>
      </c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4"/>
    </row>
    <row r="40" spans="1:16" ht="25.5" customHeight="1" x14ac:dyDescent="0.2">
      <c r="A40" s="94" t="s">
        <v>162</v>
      </c>
      <c r="B40" s="145">
        <v>2</v>
      </c>
      <c r="C40" s="121">
        <v>6</v>
      </c>
      <c r="D40" s="144">
        <v>1</v>
      </c>
      <c r="E40" s="144">
        <v>1</v>
      </c>
      <c r="F40" s="136">
        <v>1</v>
      </c>
      <c r="G40" s="126">
        <v>14</v>
      </c>
      <c r="H40" s="126">
        <v>0</v>
      </c>
      <c r="I40" s="126">
        <v>0</v>
      </c>
      <c r="J40" s="174">
        <v>4</v>
      </c>
      <c r="K40" s="68"/>
      <c r="L40" s="68"/>
      <c r="M40" s="68"/>
      <c r="N40" s="68"/>
      <c r="O40" s="68"/>
      <c r="P40" s="68">
        <f t="shared" ref="P40:P61" si="1">SUM(D40:O40)</f>
        <v>21</v>
      </c>
    </row>
    <row r="41" spans="1:16" ht="25.5" customHeight="1" x14ac:dyDescent="0.2">
      <c r="A41" s="94" t="s">
        <v>46</v>
      </c>
      <c r="B41" s="121">
        <v>0</v>
      </c>
      <c r="C41" s="121">
        <v>0</v>
      </c>
      <c r="D41" s="144">
        <v>0</v>
      </c>
      <c r="E41" s="144">
        <v>0</v>
      </c>
      <c r="F41" s="136">
        <v>0</v>
      </c>
      <c r="G41" s="126">
        <v>0</v>
      </c>
      <c r="H41" s="126">
        <v>0</v>
      </c>
      <c r="I41" s="126">
        <v>0</v>
      </c>
      <c r="J41" s="174">
        <v>1</v>
      </c>
      <c r="K41" s="68"/>
      <c r="L41" s="68"/>
      <c r="M41" s="68"/>
      <c r="N41" s="68"/>
      <c r="O41" s="68"/>
      <c r="P41" s="68">
        <f t="shared" si="1"/>
        <v>1</v>
      </c>
    </row>
    <row r="42" spans="1:16" ht="25.5" customHeight="1" x14ac:dyDescent="0.2">
      <c r="A42" s="94" t="s">
        <v>47</v>
      </c>
      <c r="B42" s="121">
        <v>0</v>
      </c>
      <c r="C42" s="121">
        <v>0</v>
      </c>
      <c r="D42" s="144">
        <v>0</v>
      </c>
      <c r="E42" s="144">
        <v>0</v>
      </c>
      <c r="F42" s="136">
        <v>0</v>
      </c>
      <c r="G42" s="126">
        <v>0</v>
      </c>
      <c r="H42" s="126">
        <v>0</v>
      </c>
      <c r="I42" s="126">
        <v>0</v>
      </c>
      <c r="J42" s="174">
        <v>0</v>
      </c>
      <c r="K42" s="68"/>
      <c r="L42" s="68"/>
      <c r="M42" s="68"/>
      <c r="N42" s="68"/>
      <c r="O42" s="68"/>
      <c r="P42" s="68">
        <f t="shared" si="1"/>
        <v>0</v>
      </c>
    </row>
    <row r="43" spans="1:16" ht="25.5" customHeight="1" x14ac:dyDescent="0.2">
      <c r="A43" s="94" t="s">
        <v>48</v>
      </c>
      <c r="B43" s="121">
        <v>0</v>
      </c>
      <c r="C43" s="121">
        <v>0</v>
      </c>
      <c r="D43" s="144">
        <v>0</v>
      </c>
      <c r="E43" s="144">
        <v>0</v>
      </c>
      <c r="F43" s="136">
        <v>0</v>
      </c>
      <c r="G43" s="126">
        <v>0</v>
      </c>
      <c r="H43" s="126">
        <v>0</v>
      </c>
      <c r="I43" s="126">
        <v>0</v>
      </c>
      <c r="J43" s="174">
        <v>2</v>
      </c>
      <c r="K43" s="68"/>
      <c r="L43" s="68"/>
      <c r="M43" s="68"/>
      <c r="N43" s="68"/>
      <c r="O43" s="68"/>
      <c r="P43" s="68">
        <f t="shared" si="1"/>
        <v>2</v>
      </c>
    </row>
    <row r="44" spans="1:16" ht="25.5" customHeight="1" x14ac:dyDescent="0.2">
      <c r="A44" s="94" t="s">
        <v>49</v>
      </c>
      <c r="B44" s="121">
        <v>0</v>
      </c>
      <c r="C44" s="121">
        <v>0</v>
      </c>
      <c r="D44" s="144">
        <v>0</v>
      </c>
      <c r="E44" s="144">
        <v>2</v>
      </c>
      <c r="F44" s="136">
        <v>0</v>
      </c>
      <c r="G44" s="126">
        <v>2</v>
      </c>
      <c r="H44" s="126">
        <v>0</v>
      </c>
      <c r="I44" s="126">
        <v>2</v>
      </c>
      <c r="J44" s="174">
        <v>0</v>
      </c>
      <c r="K44" s="68"/>
      <c r="L44" s="68"/>
      <c r="M44" s="68"/>
      <c r="N44" s="68"/>
      <c r="O44" s="68"/>
      <c r="P44" s="68">
        <f t="shared" si="1"/>
        <v>6</v>
      </c>
    </row>
    <row r="45" spans="1:16" ht="25.5" customHeight="1" x14ac:dyDescent="0.2">
      <c r="A45" s="94" t="s">
        <v>50</v>
      </c>
      <c r="B45" s="145">
        <v>16</v>
      </c>
      <c r="C45" s="121">
        <v>10</v>
      </c>
      <c r="D45" s="144">
        <v>13</v>
      </c>
      <c r="E45" s="144">
        <v>274</v>
      </c>
      <c r="F45" s="136">
        <v>20</v>
      </c>
      <c r="G45" s="126">
        <v>6</v>
      </c>
      <c r="H45" s="126">
        <v>3</v>
      </c>
      <c r="I45" s="126">
        <v>3</v>
      </c>
      <c r="J45" s="174">
        <v>0</v>
      </c>
      <c r="K45" s="68"/>
      <c r="L45" s="68"/>
      <c r="M45" s="68"/>
      <c r="N45" s="68"/>
      <c r="O45" s="68"/>
      <c r="P45" s="68">
        <f t="shared" si="1"/>
        <v>319</v>
      </c>
    </row>
    <row r="46" spans="1:16" ht="25.5" customHeight="1" x14ac:dyDescent="0.2">
      <c r="A46" s="94" t="s">
        <v>51</v>
      </c>
      <c r="B46" s="145">
        <v>3</v>
      </c>
      <c r="C46" s="121">
        <v>0</v>
      </c>
      <c r="D46" s="144">
        <v>0</v>
      </c>
      <c r="E46" s="144">
        <v>46</v>
      </c>
      <c r="F46" s="136">
        <v>0</v>
      </c>
      <c r="G46" s="126">
        <v>0</v>
      </c>
      <c r="H46" s="126">
        <v>0</v>
      </c>
      <c r="I46" s="126">
        <v>0</v>
      </c>
      <c r="J46" s="174">
        <v>0</v>
      </c>
      <c r="K46" s="68"/>
      <c r="L46" s="68"/>
      <c r="M46" s="68"/>
      <c r="N46" s="68"/>
      <c r="O46" s="68"/>
      <c r="P46" s="68">
        <f t="shared" si="1"/>
        <v>46</v>
      </c>
    </row>
    <row r="47" spans="1:16" ht="25.5" customHeight="1" x14ac:dyDescent="0.2">
      <c r="A47" s="94" t="s">
        <v>163</v>
      </c>
      <c r="B47" s="145">
        <v>21</v>
      </c>
      <c r="C47" s="121">
        <v>12</v>
      </c>
      <c r="D47" s="144">
        <v>167</v>
      </c>
      <c r="E47" s="144">
        <v>81</v>
      </c>
      <c r="F47" s="136">
        <v>14</v>
      </c>
      <c r="G47" s="126">
        <v>0</v>
      </c>
      <c r="H47" s="126">
        <v>0</v>
      </c>
      <c r="I47" s="126">
        <v>0</v>
      </c>
      <c r="J47" s="174">
        <v>0</v>
      </c>
      <c r="K47" s="68"/>
      <c r="L47" s="68"/>
      <c r="M47" s="68"/>
      <c r="N47" s="68"/>
      <c r="O47" s="68"/>
      <c r="P47" s="68">
        <f t="shared" si="1"/>
        <v>262</v>
      </c>
    </row>
    <row r="48" spans="1:16" ht="25.5" customHeight="1" x14ac:dyDescent="0.2">
      <c r="A48" s="94" t="s">
        <v>53</v>
      </c>
      <c r="B48" s="145">
        <v>25</v>
      </c>
      <c r="C48" s="121">
        <v>16</v>
      </c>
      <c r="D48" s="144">
        <v>68</v>
      </c>
      <c r="E48" s="144">
        <v>98</v>
      </c>
      <c r="F48" s="136">
        <v>33</v>
      </c>
      <c r="G48" s="126">
        <v>31</v>
      </c>
      <c r="H48" s="126">
        <v>55</v>
      </c>
      <c r="I48" s="126">
        <v>41</v>
      </c>
      <c r="J48" s="174">
        <v>25</v>
      </c>
      <c r="K48" s="68"/>
      <c r="L48" s="68"/>
      <c r="M48" s="68"/>
      <c r="N48" s="68"/>
      <c r="O48" s="68"/>
      <c r="P48" s="68">
        <f t="shared" si="1"/>
        <v>351</v>
      </c>
    </row>
    <row r="49" spans="1:16" ht="25.5" customHeight="1" x14ac:dyDescent="0.2">
      <c r="A49" s="94" t="s">
        <v>164</v>
      </c>
      <c r="B49" s="145">
        <v>2</v>
      </c>
      <c r="C49" s="121">
        <v>4</v>
      </c>
      <c r="D49" s="144">
        <v>16</v>
      </c>
      <c r="E49" s="144">
        <v>40</v>
      </c>
      <c r="F49" s="136">
        <v>21</v>
      </c>
      <c r="G49" s="126">
        <v>29</v>
      </c>
      <c r="H49" s="126">
        <v>28</v>
      </c>
      <c r="I49" s="126">
        <v>28</v>
      </c>
      <c r="J49" s="174">
        <v>24</v>
      </c>
      <c r="K49" s="68"/>
      <c r="L49" s="68"/>
      <c r="M49" s="68"/>
      <c r="N49" s="68"/>
      <c r="O49" s="68"/>
      <c r="P49" s="68">
        <f t="shared" si="1"/>
        <v>186</v>
      </c>
    </row>
    <row r="50" spans="1:16" ht="25.5" customHeight="1" x14ac:dyDescent="0.2">
      <c r="A50" s="94" t="s">
        <v>165</v>
      </c>
      <c r="B50" s="145">
        <v>0</v>
      </c>
      <c r="C50" s="121">
        <v>0</v>
      </c>
      <c r="D50" s="144">
        <v>7</v>
      </c>
      <c r="E50" s="144">
        <v>7</v>
      </c>
      <c r="F50" s="136">
        <v>8</v>
      </c>
      <c r="G50" s="126">
        <v>3</v>
      </c>
      <c r="H50" s="126">
        <v>4</v>
      </c>
      <c r="I50" s="126">
        <v>0</v>
      </c>
      <c r="J50" s="174">
        <v>0</v>
      </c>
      <c r="K50" s="68"/>
      <c r="L50" s="68"/>
      <c r="M50" s="68"/>
      <c r="N50" s="68"/>
      <c r="O50" s="68"/>
      <c r="P50" s="68">
        <f t="shared" si="1"/>
        <v>29</v>
      </c>
    </row>
    <row r="51" spans="1:16" ht="25.5" customHeight="1" x14ac:dyDescent="0.2">
      <c r="A51" s="94" t="s">
        <v>166</v>
      </c>
      <c r="B51" s="145">
        <v>13</v>
      </c>
      <c r="C51" s="121">
        <v>5</v>
      </c>
      <c r="D51" s="144">
        <v>18</v>
      </c>
      <c r="E51" s="144">
        <v>21</v>
      </c>
      <c r="F51" s="136">
        <v>9</v>
      </c>
      <c r="G51" s="126">
        <v>21</v>
      </c>
      <c r="H51" s="126">
        <v>26</v>
      </c>
      <c r="I51" s="126">
        <v>28</v>
      </c>
      <c r="J51" s="174">
        <v>18</v>
      </c>
      <c r="K51" s="68"/>
      <c r="L51" s="68"/>
      <c r="M51" s="68"/>
      <c r="N51" s="68"/>
      <c r="O51" s="68"/>
      <c r="P51" s="68">
        <f t="shared" si="1"/>
        <v>141</v>
      </c>
    </row>
    <row r="52" spans="1:16" ht="25.5" customHeight="1" x14ac:dyDescent="0.2">
      <c r="A52" s="94" t="s">
        <v>167</v>
      </c>
      <c r="B52" s="145">
        <v>0</v>
      </c>
      <c r="C52" s="121">
        <v>4</v>
      </c>
      <c r="D52" s="144">
        <v>7</v>
      </c>
      <c r="E52" s="144">
        <v>11</v>
      </c>
      <c r="F52" s="136">
        <v>0</v>
      </c>
      <c r="G52" s="126">
        <v>1</v>
      </c>
      <c r="H52" s="126">
        <v>10</v>
      </c>
      <c r="I52" s="126">
        <v>0</v>
      </c>
      <c r="J52" s="174">
        <v>0</v>
      </c>
      <c r="K52" s="68"/>
      <c r="L52" s="68"/>
      <c r="M52" s="68"/>
      <c r="N52" s="68"/>
      <c r="O52" s="68"/>
      <c r="P52" s="68">
        <f t="shared" si="1"/>
        <v>29</v>
      </c>
    </row>
    <row r="53" spans="1:16" ht="25.5" customHeight="1" x14ac:dyDescent="0.2">
      <c r="A53" s="94" t="s">
        <v>168</v>
      </c>
      <c r="B53" s="145">
        <v>0</v>
      </c>
      <c r="C53" s="121">
        <v>0</v>
      </c>
      <c r="D53" s="144">
        <v>0</v>
      </c>
      <c r="E53" s="144">
        <v>0</v>
      </c>
      <c r="F53" s="136">
        <v>0</v>
      </c>
      <c r="G53" s="126">
        <v>0</v>
      </c>
      <c r="H53" s="126">
        <v>0</v>
      </c>
      <c r="I53" s="126">
        <v>0</v>
      </c>
      <c r="J53" s="174">
        <v>0</v>
      </c>
      <c r="K53" s="68"/>
      <c r="L53" s="68"/>
      <c r="M53" s="68"/>
      <c r="N53" s="68"/>
      <c r="O53" s="68"/>
      <c r="P53" s="68">
        <f t="shared" si="1"/>
        <v>0</v>
      </c>
    </row>
    <row r="54" spans="1:16" ht="25.5" customHeight="1" thickBot="1" x14ac:dyDescent="0.25">
      <c r="A54" s="98" t="s">
        <v>169</v>
      </c>
      <c r="B54" s="146">
        <v>0</v>
      </c>
      <c r="C54" s="147">
        <v>2</v>
      </c>
      <c r="D54" s="144">
        <v>5</v>
      </c>
      <c r="E54" s="144">
        <v>12</v>
      </c>
      <c r="F54" s="136">
        <v>1</v>
      </c>
      <c r="G54" s="126">
        <v>4</v>
      </c>
      <c r="H54" s="126">
        <v>6</v>
      </c>
      <c r="I54" s="126">
        <v>9</v>
      </c>
      <c r="J54" s="174">
        <v>11</v>
      </c>
      <c r="K54" s="68"/>
      <c r="L54" s="68"/>
      <c r="M54" s="68"/>
      <c r="N54" s="68"/>
      <c r="O54" s="68"/>
      <c r="P54" s="68">
        <f t="shared" si="1"/>
        <v>48</v>
      </c>
    </row>
    <row r="55" spans="1:16" ht="25.5" customHeight="1" thickBot="1" x14ac:dyDescent="0.25">
      <c r="A55" s="117" t="s">
        <v>170</v>
      </c>
      <c r="B55" s="296" t="s">
        <v>198</v>
      </c>
      <c r="C55" s="297"/>
      <c r="D55" s="148">
        <v>1</v>
      </c>
      <c r="E55" s="144">
        <v>0</v>
      </c>
      <c r="F55" s="136">
        <v>0</v>
      </c>
      <c r="G55" s="126">
        <v>0</v>
      </c>
      <c r="H55" s="126">
        <v>0</v>
      </c>
      <c r="I55" s="126">
        <v>0</v>
      </c>
      <c r="J55" s="174">
        <v>0</v>
      </c>
      <c r="K55" s="68"/>
      <c r="L55" s="68"/>
      <c r="M55" s="68"/>
      <c r="N55" s="68"/>
      <c r="O55" s="68"/>
      <c r="P55" s="68">
        <f t="shared" si="1"/>
        <v>1</v>
      </c>
    </row>
    <row r="56" spans="1:16" ht="25.5" customHeight="1" x14ac:dyDescent="0.2">
      <c r="A56" s="109" t="s">
        <v>171</v>
      </c>
      <c r="B56" s="149">
        <v>0</v>
      </c>
      <c r="C56" s="149">
        <v>2</v>
      </c>
      <c r="D56" s="144">
        <v>3</v>
      </c>
      <c r="E56" s="144">
        <v>5</v>
      </c>
      <c r="F56" s="136">
        <v>4</v>
      </c>
      <c r="G56" s="126">
        <v>5</v>
      </c>
      <c r="H56" s="126">
        <v>2</v>
      </c>
      <c r="I56" s="126">
        <v>3</v>
      </c>
      <c r="J56" s="174">
        <v>2</v>
      </c>
      <c r="K56" s="68"/>
      <c r="L56" s="68"/>
      <c r="M56" s="68"/>
      <c r="N56" s="68"/>
      <c r="O56" s="68"/>
      <c r="P56" s="68">
        <f t="shared" si="1"/>
        <v>24</v>
      </c>
    </row>
    <row r="57" spans="1:16" ht="25.5" customHeight="1" x14ac:dyDescent="0.2">
      <c r="A57" s="94" t="s">
        <v>172</v>
      </c>
      <c r="B57" s="120">
        <v>1</v>
      </c>
      <c r="C57" s="120">
        <v>1</v>
      </c>
      <c r="D57" s="144">
        <v>4</v>
      </c>
      <c r="E57" s="144">
        <v>1</v>
      </c>
      <c r="F57" s="136">
        <v>2</v>
      </c>
      <c r="G57" s="126">
        <v>2</v>
      </c>
      <c r="H57" s="126">
        <v>4</v>
      </c>
      <c r="I57" s="126">
        <v>0</v>
      </c>
      <c r="J57" s="174">
        <v>6</v>
      </c>
      <c r="K57" s="68"/>
      <c r="L57" s="68"/>
      <c r="M57" s="68"/>
      <c r="N57" s="68"/>
      <c r="O57" s="68"/>
      <c r="P57" s="68">
        <f t="shared" si="1"/>
        <v>19</v>
      </c>
    </row>
    <row r="58" spans="1:16" ht="25.5" customHeight="1" x14ac:dyDescent="0.2">
      <c r="A58" s="94" t="s">
        <v>173</v>
      </c>
      <c r="B58" s="120">
        <v>1</v>
      </c>
      <c r="C58" s="120">
        <v>1</v>
      </c>
      <c r="D58" s="144">
        <v>2</v>
      </c>
      <c r="E58" s="144">
        <v>2</v>
      </c>
      <c r="F58" s="136">
        <v>5</v>
      </c>
      <c r="G58" s="126">
        <v>7</v>
      </c>
      <c r="H58" s="126">
        <v>0</v>
      </c>
      <c r="I58" s="126">
        <v>5</v>
      </c>
      <c r="J58" s="174">
        <v>12</v>
      </c>
      <c r="K58" s="68"/>
      <c r="L58" s="68"/>
      <c r="M58" s="68"/>
      <c r="N58" s="68"/>
      <c r="O58" s="68"/>
      <c r="P58" s="68">
        <f t="shared" si="1"/>
        <v>33</v>
      </c>
    </row>
    <row r="59" spans="1:16" ht="25.5" customHeight="1" x14ac:dyDescent="0.2">
      <c r="A59" s="94" t="s">
        <v>174</v>
      </c>
      <c r="B59" s="120">
        <v>28</v>
      </c>
      <c r="C59" s="120">
        <v>11</v>
      </c>
      <c r="D59" s="144">
        <v>11</v>
      </c>
      <c r="E59" s="144">
        <v>15</v>
      </c>
      <c r="F59" s="136">
        <v>5</v>
      </c>
      <c r="G59" s="126">
        <v>12</v>
      </c>
      <c r="H59" s="126">
        <v>2</v>
      </c>
      <c r="I59" s="126">
        <v>25</v>
      </c>
      <c r="J59" s="174">
        <v>19</v>
      </c>
      <c r="K59" s="68"/>
      <c r="L59" s="68"/>
      <c r="M59" s="68"/>
      <c r="N59" s="68"/>
      <c r="O59" s="68"/>
      <c r="P59" s="68">
        <f t="shared" si="1"/>
        <v>89</v>
      </c>
    </row>
    <row r="60" spans="1:16" ht="25.5" customHeight="1" x14ac:dyDescent="0.2">
      <c r="A60" s="94" t="s">
        <v>175</v>
      </c>
      <c r="B60" s="120">
        <v>11</v>
      </c>
      <c r="C60" s="120">
        <v>1</v>
      </c>
      <c r="D60" s="144">
        <v>10</v>
      </c>
      <c r="E60" s="144">
        <v>232</v>
      </c>
      <c r="F60" s="136">
        <v>17</v>
      </c>
      <c r="G60" s="126">
        <v>12</v>
      </c>
      <c r="H60" s="126">
        <v>25</v>
      </c>
      <c r="I60" s="126">
        <v>5</v>
      </c>
      <c r="J60" s="174">
        <v>2</v>
      </c>
      <c r="K60" s="68"/>
      <c r="L60" s="68"/>
      <c r="M60" s="68"/>
      <c r="N60" s="68"/>
      <c r="O60" s="68"/>
      <c r="P60" s="68">
        <f t="shared" si="1"/>
        <v>303</v>
      </c>
    </row>
    <row r="61" spans="1:16" ht="25.5" customHeight="1" x14ac:dyDescent="0.2">
      <c r="A61" s="94" t="s">
        <v>66</v>
      </c>
      <c r="B61" s="120">
        <v>124</v>
      </c>
      <c r="C61" s="120">
        <v>66</v>
      </c>
      <c r="D61" s="144">
        <v>617</v>
      </c>
      <c r="E61" s="144">
        <v>850</v>
      </c>
      <c r="F61" s="136">
        <v>140</v>
      </c>
      <c r="G61" s="126">
        <v>149</v>
      </c>
      <c r="H61" s="126">
        <v>0</v>
      </c>
      <c r="I61" s="126">
        <v>149</v>
      </c>
      <c r="J61" s="174">
        <v>129</v>
      </c>
      <c r="K61" s="68"/>
      <c r="L61" s="68"/>
      <c r="M61" s="68"/>
      <c r="N61" s="68"/>
      <c r="O61" s="68"/>
      <c r="P61" s="68">
        <f t="shared" si="1"/>
        <v>2034</v>
      </c>
    </row>
    <row r="62" spans="1:16" ht="25.5" customHeight="1" x14ac:dyDescent="0.2">
      <c r="A62" s="272" t="s">
        <v>67</v>
      </c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4"/>
    </row>
    <row r="63" spans="1:16" ht="25.5" customHeight="1" x14ac:dyDescent="0.2">
      <c r="A63" s="95" t="s">
        <v>68</v>
      </c>
      <c r="B63" s="145">
        <v>125</v>
      </c>
      <c r="C63" s="121">
        <v>71</v>
      </c>
      <c r="D63" s="144">
        <v>203</v>
      </c>
      <c r="E63" s="144">
        <v>143</v>
      </c>
      <c r="F63" s="137">
        <v>55</v>
      </c>
      <c r="G63" s="138">
        <v>128</v>
      </c>
      <c r="H63" s="138">
        <v>129</v>
      </c>
      <c r="I63" s="126">
        <v>117</v>
      </c>
      <c r="J63" s="126">
        <v>94</v>
      </c>
      <c r="K63" s="68"/>
      <c r="L63" s="68"/>
      <c r="M63" s="68"/>
      <c r="N63" s="68"/>
      <c r="O63" s="68"/>
      <c r="P63" s="68">
        <f>SUM(D63:O63)</f>
        <v>869</v>
      </c>
    </row>
    <row r="64" spans="1:16" ht="25.5" customHeight="1" thickBot="1" x14ac:dyDescent="0.25">
      <c r="A64" s="113" t="s">
        <v>250</v>
      </c>
      <c r="B64" s="146">
        <v>90</v>
      </c>
      <c r="C64" s="147">
        <v>51</v>
      </c>
      <c r="D64" s="135">
        <v>133</v>
      </c>
      <c r="E64" s="135">
        <v>91</v>
      </c>
      <c r="F64" s="137">
        <v>45</v>
      </c>
      <c r="G64" s="138">
        <v>108</v>
      </c>
      <c r="H64" s="138">
        <v>91</v>
      </c>
      <c r="I64" s="126">
        <v>68</v>
      </c>
      <c r="J64" s="126">
        <v>69</v>
      </c>
      <c r="K64" s="68"/>
      <c r="L64" s="68"/>
      <c r="M64" s="68"/>
      <c r="N64" s="68"/>
      <c r="O64" s="68"/>
      <c r="P64" s="68">
        <f>SUM(D64:O64)</f>
        <v>605</v>
      </c>
    </row>
    <row r="65" spans="1:16" ht="25.5" customHeight="1" x14ac:dyDescent="0.2">
      <c r="A65" s="115" t="s">
        <v>248</v>
      </c>
      <c r="B65" s="284" t="s">
        <v>252</v>
      </c>
      <c r="C65" s="285"/>
      <c r="D65" s="285"/>
      <c r="E65" s="286"/>
      <c r="F65" s="137">
        <v>12</v>
      </c>
      <c r="G65" s="138">
        <v>29</v>
      </c>
      <c r="H65" s="138">
        <v>12</v>
      </c>
      <c r="I65" s="126">
        <v>0</v>
      </c>
      <c r="J65" s="126">
        <v>0</v>
      </c>
      <c r="K65" s="68"/>
      <c r="L65" s="68"/>
      <c r="M65" s="68"/>
      <c r="N65" s="68"/>
      <c r="O65" s="68"/>
      <c r="P65" s="68"/>
    </row>
    <row r="66" spans="1:16" ht="25.5" customHeight="1" thickBot="1" x14ac:dyDescent="0.25">
      <c r="A66" s="116" t="s">
        <v>249</v>
      </c>
      <c r="B66" s="287"/>
      <c r="C66" s="288"/>
      <c r="D66" s="288"/>
      <c r="E66" s="289"/>
      <c r="F66" s="137">
        <v>11</v>
      </c>
      <c r="G66" s="138">
        <v>9</v>
      </c>
      <c r="H66" s="138">
        <v>5</v>
      </c>
      <c r="I66" s="126">
        <v>0</v>
      </c>
      <c r="J66" s="126">
        <v>0</v>
      </c>
      <c r="K66" s="68"/>
      <c r="L66" s="68"/>
      <c r="M66" s="68"/>
      <c r="N66" s="68"/>
      <c r="O66" s="68"/>
      <c r="P66" s="68"/>
    </row>
    <row r="67" spans="1:16" ht="25.5" customHeight="1" x14ac:dyDescent="0.2">
      <c r="A67" s="114" t="s">
        <v>251</v>
      </c>
      <c r="B67" s="150">
        <v>125</v>
      </c>
      <c r="C67" s="151">
        <v>71</v>
      </c>
      <c r="D67" s="152">
        <v>203</v>
      </c>
      <c r="E67" s="152">
        <v>143</v>
      </c>
      <c r="F67" s="137">
        <v>67</v>
      </c>
      <c r="G67" s="138">
        <v>157</v>
      </c>
      <c r="H67" s="138">
        <v>138</v>
      </c>
      <c r="I67" s="126">
        <v>117</v>
      </c>
      <c r="J67" s="126">
        <v>94</v>
      </c>
      <c r="K67" s="68"/>
      <c r="L67" s="68"/>
      <c r="M67" s="68"/>
      <c r="N67" s="68"/>
      <c r="O67" s="68"/>
      <c r="P67" s="68"/>
    </row>
    <row r="68" spans="1:16" ht="25.5" customHeight="1" x14ac:dyDescent="0.2">
      <c r="A68" s="95" t="s">
        <v>70</v>
      </c>
      <c r="B68" s="145">
        <v>125</v>
      </c>
      <c r="C68" s="121">
        <v>71</v>
      </c>
      <c r="D68" s="144">
        <v>203</v>
      </c>
      <c r="E68" s="144">
        <v>143</v>
      </c>
      <c r="F68" s="137">
        <v>67</v>
      </c>
      <c r="G68" s="138">
        <v>157</v>
      </c>
      <c r="H68" s="138">
        <v>138</v>
      </c>
      <c r="I68" s="126">
        <v>117</v>
      </c>
      <c r="J68" s="126">
        <v>94</v>
      </c>
      <c r="K68" s="68"/>
      <c r="L68" s="68"/>
      <c r="M68" s="68"/>
      <c r="N68" s="68"/>
      <c r="O68" s="68"/>
      <c r="P68" s="68">
        <f>SUM(F68:O68)</f>
        <v>573</v>
      </c>
    </row>
    <row r="69" spans="1:16" ht="25.5" customHeight="1" x14ac:dyDescent="0.2">
      <c r="A69" s="272" t="s">
        <v>71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4"/>
    </row>
    <row r="70" spans="1:16" ht="25.5" customHeight="1" x14ac:dyDescent="0.2">
      <c r="A70" s="95" t="s">
        <v>176</v>
      </c>
      <c r="B70" s="143">
        <v>20</v>
      </c>
      <c r="C70" s="143">
        <v>9</v>
      </c>
      <c r="D70" s="144">
        <v>7</v>
      </c>
      <c r="E70" s="144">
        <v>11</v>
      </c>
      <c r="F70" s="136">
        <v>8</v>
      </c>
      <c r="G70" s="126">
        <v>2</v>
      </c>
      <c r="H70" s="126">
        <v>13</v>
      </c>
      <c r="I70" s="126">
        <v>24</v>
      </c>
      <c r="J70" s="126">
        <v>20</v>
      </c>
      <c r="K70" s="68"/>
      <c r="L70" s="68"/>
      <c r="M70" s="68"/>
      <c r="N70" s="68"/>
      <c r="O70" s="68"/>
      <c r="P70" s="68">
        <v>7</v>
      </c>
    </row>
    <row r="71" spans="1:16" ht="25.5" customHeight="1" x14ac:dyDescent="0.2">
      <c r="A71" s="95" t="s">
        <v>177</v>
      </c>
      <c r="B71" s="143">
        <v>230</v>
      </c>
      <c r="C71" s="143">
        <v>2</v>
      </c>
      <c r="D71" s="144">
        <v>0</v>
      </c>
      <c r="E71" s="144">
        <v>0</v>
      </c>
      <c r="F71" s="136">
        <v>0</v>
      </c>
      <c r="G71" s="126">
        <v>0</v>
      </c>
      <c r="H71" s="126">
        <v>0</v>
      </c>
      <c r="I71" s="126">
        <v>0</v>
      </c>
      <c r="J71" s="126">
        <v>0</v>
      </c>
      <c r="K71" s="68"/>
      <c r="L71" s="68"/>
      <c r="M71" s="68"/>
      <c r="N71" s="68"/>
      <c r="O71" s="68"/>
      <c r="P71" s="68">
        <v>0</v>
      </c>
    </row>
    <row r="72" spans="1:16" ht="25.5" customHeight="1" x14ac:dyDescent="0.2">
      <c r="A72" s="94" t="s">
        <v>72</v>
      </c>
      <c r="B72" s="120">
        <v>8</v>
      </c>
      <c r="C72" s="120">
        <v>8</v>
      </c>
      <c r="D72" s="131">
        <v>18</v>
      </c>
      <c r="E72" s="131">
        <v>11</v>
      </c>
      <c r="F72" s="132">
        <v>14</v>
      </c>
      <c r="G72" s="133">
        <v>13</v>
      </c>
      <c r="H72" s="133">
        <v>18</v>
      </c>
      <c r="I72" s="126">
        <v>20</v>
      </c>
      <c r="J72" s="133">
        <v>22</v>
      </c>
      <c r="K72" s="67"/>
      <c r="L72" s="67"/>
      <c r="M72" s="67"/>
      <c r="N72" s="67"/>
      <c r="O72" s="67"/>
      <c r="P72" s="67">
        <f t="shared" ref="P72:P112" si="2">SUM(D72:O72)</f>
        <v>116</v>
      </c>
    </row>
    <row r="73" spans="1:16" ht="25.5" customHeight="1" thickBot="1" x14ac:dyDescent="0.25">
      <c r="A73" s="98" t="s">
        <v>73</v>
      </c>
      <c r="B73" s="134">
        <v>20</v>
      </c>
      <c r="C73" s="134">
        <v>2</v>
      </c>
      <c r="D73" s="153">
        <v>15</v>
      </c>
      <c r="E73" s="153">
        <v>23</v>
      </c>
      <c r="F73" s="139">
        <v>8</v>
      </c>
      <c r="G73" s="154">
        <v>8</v>
      </c>
      <c r="H73" s="154">
        <v>22</v>
      </c>
      <c r="I73" s="126">
        <v>23</v>
      </c>
      <c r="J73" s="133">
        <v>59</v>
      </c>
      <c r="K73" s="67"/>
      <c r="L73" s="67"/>
      <c r="M73" s="67"/>
      <c r="N73" s="67"/>
      <c r="O73" s="67"/>
      <c r="P73" s="67">
        <f t="shared" si="2"/>
        <v>158</v>
      </c>
    </row>
    <row r="74" spans="1:16" ht="25.5" customHeight="1" x14ac:dyDescent="0.2">
      <c r="A74" s="110" t="s">
        <v>262</v>
      </c>
      <c r="B74" s="290" t="s">
        <v>265</v>
      </c>
      <c r="C74" s="291"/>
      <c r="D74" s="291"/>
      <c r="E74" s="291"/>
      <c r="F74" s="291"/>
      <c r="G74" s="291"/>
      <c r="H74" s="292"/>
      <c r="I74" s="136">
        <v>16</v>
      </c>
      <c r="J74" s="133">
        <v>26</v>
      </c>
      <c r="K74" s="67"/>
      <c r="L74" s="67"/>
      <c r="M74" s="67"/>
      <c r="N74" s="67"/>
      <c r="O74" s="67"/>
      <c r="P74" s="67"/>
    </row>
    <row r="75" spans="1:16" ht="25.5" customHeight="1" x14ac:dyDescent="0.2">
      <c r="A75" s="111" t="s">
        <v>263</v>
      </c>
      <c r="B75" s="263"/>
      <c r="C75" s="264"/>
      <c r="D75" s="264"/>
      <c r="E75" s="264"/>
      <c r="F75" s="264"/>
      <c r="G75" s="264"/>
      <c r="H75" s="265"/>
      <c r="I75" s="136">
        <v>12</v>
      </c>
      <c r="J75" s="133">
        <v>6</v>
      </c>
      <c r="K75" s="67"/>
      <c r="L75" s="67"/>
      <c r="M75" s="67"/>
      <c r="N75" s="67"/>
      <c r="O75" s="67"/>
      <c r="P75" s="67"/>
    </row>
    <row r="76" spans="1:16" ht="25.5" customHeight="1" thickBot="1" x14ac:dyDescent="0.25">
      <c r="A76" s="112" t="s">
        <v>264</v>
      </c>
      <c r="B76" s="293"/>
      <c r="C76" s="294"/>
      <c r="D76" s="294"/>
      <c r="E76" s="294"/>
      <c r="F76" s="294"/>
      <c r="G76" s="294"/>
      <c r="H76" s="295"/>
      <c r="I76" s="136">
        <v>39</v>
      </c>
      <c r="J76" s="133">
        <v>33</v>
      </c>
      <c r="K76" s="67"/>
      <c r="L76" s="67"/>
      <c r="M76" s="67"/>
      <c r="N76" s="67"/>
      <c r="O76" s="67"/>
      <c r="P76" s="67"/>
    </row>
    <row r="77" spans="1:16" ht="25.5" customHeight="1" x14ac:dyDescent="0.2">
      <c r="A77" s="109" t="s">
        <v>74</v>
      </c>
      <c r="B77" s="149">
        <v>8</v>
      </c>
      <c r="C77" s="149">
        <v>8</v>
      </c>
      <c r="D77" s="155">
        <v>18</v>
      </c>
      <c r="E77" s="155">
        <v>9</v>
      </c>
      <c r="F77" s="141">
        <v>16</v>
      </c>
      <c r="G77" s="156">
        <v>11</v>
      </c>
      <c r="H77" s="156">
        <v>28</v>
      </c>
      <c r="I77" s="126">
        <v>36</v>
      </c>
      <c r="J77" s="133">
        <v>28</v>
      </c>
      <c r="K77" s="67"/>
      <c r="L77" s="67"/>
      <c r="M77" s="67"/>
      <c r="N77" s="67"/>
      <c r="O77" s="67"/>
      <c r="P77" s="67">
        <f t="shared" si="2"/>
        <v>146</v>
      </c>
    </row>
    <row r="78" spans="1:16" ht="25.5" customHeight="1" x14ac:dyDescent="0.2">
      <c r="A78" s="94" t="s">
        <v>75</v>
      </c>
      <c r="B78" s="120">
        <v>9</v>
      </c>
      <c r="C78" s="120">
        <v>3</v>
      </c>
      <c r="D78" s="131">
        <v>6</v>
      </c>
      <c r="E78" s="131">
        <v>8</v>
      </c>
      <c r="F78" s="132">
        <v>2</v>
      </c>
      <c r="G78" s="133">
        <v>9</v>
      </c>
      <c r="H78" s="133">
        <v>0</v>
      </c>
      <c r="I78" s="126">
        <v>34</v>
      </c>
      <c r="J78" s="133">
        <v>33</v>
      </c>
      <c r="K78" s="67"/>
      <c r="L78" s="67"/>
      <c r="M78" s="67"/>
      <c r="N78" s="67"/>
      <c r="O78" s="67"/>
      <c r="P78" s="67">
        <f t="shared" si="2"/>
        <v>92</v>
      </c>
    </row>
    <row r="79" spans="1:16" ht="25.5" customHeight="1" x14ac:dyDescent="0.2">
      <c r="A79" s="94" t="s">
        <v>76</v>
      </c>
      <c r="B79" s="120">
        <v>103</v>
      </c>
      <c r="C79" s="120">
        <v>36</v>
      </c>
      <c r="D79" s="131">
        <v>106</v>
      </c>
      <c r="E79" s="131">
        <v>75</v>
      </c>
      <c r="F79" s="132">
        <v>33</v>
      </c>
      <c r="G79" s="133">
        <v>50</v>
      </c>
      <c r="H79" s="133">
        <v>53</v>
      </c>
      <c r="I79" s="126">
        <v>121</v>
      </c>
      <c r="J79" s="133">
        <v>167</v>
      </c>
      <c r="K79" s="67"/>
      <c r="L79" s="67"/>
      <c r="M79" s="67"/>
      <c r="N79" s="67"/>
      <c r="O79" s="67"/>
      <c r="P79" s="67">
        <f t="shared" si="2"/>
        <v>605</v>
      </c>
    </row>
    <row r="80" spans="1:16" ht="25.5" customHeight="1" x14ac:dyDescent="0.2">
      <c r="A80" s="94" t="s">
        <v>77</v>
      </c>
      <c r="B80" s="120">
        <v>111</v>
      </c>
      <c r="C80" s="120">
        <v>44</v>
      </c>
      <c r="D80" s="131">
        <v>124</v>
      </c>
      <c r="E80" s="131">
        <v>101</v>
      </c>
      <c r="F80" s="132">
        <v>40</v>
      </c>
      <c r="G80" s="133">
        <v>85</v>
      </c>
      <c r="H80" s="133">
        <v>112</v>
      </c>
      <c r="I80" s="126">
        <v>235</v>
      </c>
      <c r="J80" s="133">
        <v>270</v>
      </c>
      <c r="K80" s="67"/>
      <c r="L80" s="67"/>
      <c r="M80" s="67"/>
      <c r="N80" s="67"/>
      <c r="O80" s="67"/>
      <c r="P80" s="67">
        <f t="shared" si="2"/>
        <v>967</v>
      </c>
    </row>
    <row r="81" spans="1:16" ht="25.5" customHeight="1" x14ac:dyDescent="0.2">
      <c r="A81" s="95" t="s">
        <v>178</v>
      </c>
      <c r="B81" s="143">
        <v>39</v>
      </c>
      <c r="C81" s="143">
        <v>33</v>
      </c>
      <c r="D81" s="131">
        <v>24</v>
      </c>
      <c r="E81" s="131">
        <v>24</v>
      </c>
      <c r="F81" s="132">
        <v>26</v>
      </c>
      <c r="G81" s="133">
        <v>18</v>
      </c>
      <c r="H81" s="133">
        <v>16</v>
      </c>
      <c r="I81" s="133">
        <v>18</v>
      </c>
      <c r="J81" s="133">
        <v>14</v>
      </c>
      <c r="K81" s="67"/>
      <c r="L81" s="67"/>
      <c r="M81" s="67"/>
      <c r="N81" s="67"/>
      <c r="O81" s="67"/>
      <c r="P81" s="67">
        <f t="shared" si="2"/>
        <v>140</v>
      </c>
    </row>
    <row r="82" spans="1:16" ht="25.5" customHeight="1" x14ac:dyDescent="0.2">
      <c r="A82" s="94" t="s">
        <v>79</v>
      </c>
      <c r="B82" s="120">
        <v>1106</v>
      </c>
      <c r="C82" s="120">
        <v>567</v>
      </c>
      <c r="D82" s="131">
        <v>511</v>
      </c>
      <c r="E82" s="131">
        <v>679</v>
      </c>
      <c r="F82" s="132">
        <v>497</v>
      </c>
      <c r="G82" s="133">
        <v>350</v>
      </c>
      <c r="H82" s="157">
        <v>512</v>
      </c>
      <c r="I82" s="133">
        <v>592</v>
      </c>
      <c r="J82" s="133">
        <v>424</v>
      </c>
      <c r="K82" s="67"/>
      <c r="L82" s="67"/>
      <c r="M82" s="67"/>
      <c r="N82" s="67"/>
      <c r="O82" s="67"/>
      <c r="P82" s="67">
        <f t="shared" si="2"/>
        <v>3565</v>
      </c>
    </row>
    <row r="83" spans="1:16" ht="25.5" customHeight="1" x14ac:dyDescent="0.2">
      <c r="A83" s="95" t="s">
        <v>179</v>
      </c>
      <c r="B83" s="143">
        <v>224</v>
      </c>
      <c r="C83" s="143">
        <v>157</v>
      </c>
      <c r="D83" s="131">
        <v>180</v>
      </c>
      <c r="E83" s="131">
        <v>213</v>
      </c>
      <c r="F83" s="132">
        <v>123</v>
      </c>
      <c r="G83" s="133">
        <v>214</v>
      </c>
      <c r="H83" s="157">
        <v>262</v>
      </c>
      <c r="I83" s="133">
        <v>270</v>
      </c>
      <c r="J83" s="133">
        <v>195</v>
      </c>
      <c r="K83" s="67"/>
      <c r="L83" s="67"/>
      <c r="M83" s="67"/>
      <c r="N83" s="67"/>
      <c r="O83" s="67"/>
      <c r="P83" s="67">
        <f t="shared" si="2"/>
        <v>1457</v>
      </c>
    </row>
    <row r="84" spans="1:16" ht="25.5" customHeight="1" x14ac:dyDescent="0.2">
      <c r="A84" s="95" t="s">
        <v>180</v>
      </c>
      <c r="B84" s="143">
        <v>97</v>
      </c>
      <c r="C84" s="143">
        <v>62</v>
      </c>
      <c r="D84" s="131">
        <v>65</v>
      </c>
      <c r="E84" s="131">
        <v>98</v>
      </c>
      <c r="F84" s="132">
        <v>70</v>
      </c>
      <c r="G84" s="133">
        <v>81</v>
      </c>
      <c r="H84" s="157">
        <v>119</v>
      </c>
      <c r="I84" s="133">
        <v>117</v>
      </c>
      <c r="J84" s="133">
        <v>76</v>
      </c>
      <c r="K84" s="67"/>
      <c r="L84" s="67"/>
      <c r="M84" s="67"/>
      <c r="N84" s="67"/>
      <c r="O84" s="67"/>
      <c r="P84" s="67">
        <f t="shared" si="2"/>
        <v>626</v>
      </c>
    </row>
    <row r="85" spans="1:16" ht="25.5" customHeight="1" x14ac:dyDescent="0.2">
      <c r="A85" s="95" t="s">
        <v>181</v>
      </c>
      <c r="B85" s="143">
        <v>11</v>
      </c>
      <c r="C85" s="143">
        <v>21</v>
      </c>
      <c r="D85" s="131">
        <v>20</v>
      </c>
      <c r="E85" s="131">
        <v>35</v>
      </c>
      <c r="F85" s="132">
        <v>18</v>
      </c>
      <c r="G85" s="133">
        <v>18</v>
      </c>
      <c r="H85" s="157">
        <v>11</v>
      </c>
      <c r="I85" s="133">
        <v>15</v>
      </c>
      <c r="J85" s="133">
        <v>9</v>
      </c>
      <c r="K85" s="67"/>
      <c r="L85" s="67"/>
      <c r="M85" s="67"/>
      <c r="N85" s="67"/>
      <c r="O85" s="67"/>
      <c r="P85" s="67">
        <f t="shared" si="2"/>
        <v>126</v>
      </c>
    </row>
    <row r="86" spans="1:16" ht="25.5" customHeight="1" x14ac:dyDescent="0.2">
      <c r="A86" s="95" t="s">
        <v>83</v>
      </c>
      <c r="B86" s="143">
        <v>69</v>
      </c>
      <c r="C86" s="143">
        <v>57</v>
      </c>
      <c r="D86" s="131">
        <v>59</v>
      </c>
      <c r="E86" s="131">
        <v>87</v>
      </c>
      <c r="F86" s="132">
        <v>35</v>
      </c>
      <c r="G86" s="133">
        <v>71</v>
      </c>
      <c r="H86" s="133">
        <v>86</v>
      </c>
      <c r="I86" s="133">
        <v>106</v>
      </c>
      <c r="J86" s="133">
        <v>64</v>
      </c>
      <c r="K86" s="67"/>
      <c r="L86" s="67"/>
      <c r="M86" s="67"/>
      <c r="N86" s="67"/>
      <c r="O86" s="67"/>
      <c r="P86" s="67">
        <f t="shared" si="2"/>
        <v>508</v>
      </c>
    </row>
    <row r="87" spans="1:16" ht="25.5" customHeight="1" x14ac:dyDescent="0.2">
      <c r="A87" s="95" t="s">
        <v>182</v>
      </c>
      <c r="B87" s="143">
        <v>84</v>
      </c>
      <c r="C87" s="143">
        <v>63</v>
      </c>
      <c r="D87" s="131">
        <v>54</v>
      </c>
      <c r="E87" s="131">
        <v>81</v>
      </c>
      <c r="F87" s="132">
        <v>39</v>
      </c>
      <c r="G87" s="133">
        <v>56</v>
      </c>
      <c r="H87" s="133">
        <v>83</v>
      </c>
      <c r="I87" s="133">
        <v>66</v>
      </c>
      <c r="J87" s="133">
        <v>48</v>
      </c>
      <c r="K87" s="67"/>
      <c r="L87" s="67"/>
      <c r="M87" s="67"/>
      <c r="N87" s="67"/>
      <c r="O87" s="67"/>
      <c r="P87" s="67">
        <f t="shared" si="2"/>
        <v>427</v>
      </c>
    </row>
    <row r="88" spans="1:16" ht="25.5" customHeight="1" x14ac:dyDescent="0.2">
      <c r="A88" s="95" t="s">
        <v>183</v>
      </c>
      <c r="B88" s="143">
        <v>44</v>
      </c>
      <c r="C88" s="143">
        <v>21</v>
      </c>
      <c r="D88" s="131">
        <v>27</v>
      </c>
      <c r="E88" s="131">
        <v>31</v>
      </c>
      <c r="F88" s="132">
        <v>15</v>
      </c>
      <c r="G88" s="133">
        <v>20</v>
      </c>
      <c r="H88" s="133">
        <v>24</v>
      </c>
      <c r="I88" s="133">
        <v>40</v>
      </c>
      <c r="J88" s="133">
        <v>24</v>
      </c>
      <c r="K88" s="67"/>
      <c r="L88" s="67"/>
      <c r="M88" s="67"/>
      <c r="N88" s="67"/>
      <c r="O88" s="67"/>
      <c r="P88" s="67">
        <f t="shared" si="2"/>
        <v>181</v>
      </c>
    </row>
    <row r="89" spans="1:16" ht="25.5" customHeight="1" x14ac:dyDescent="0.2">
      <c r="A89" s="95" t="s">
        <v>184</v>
      </c>
      <c r="B89" s="143">
        <v>69</v>
      </c>
      <c r="C89" s="143">
        <v>57</v>
      </c>
      <c r="D89" s="131">
        <v>59</v>
      </c>
      <c r="E89" s="131">
        <v>87</v>
      </c>
      <c r="F89" s="132">
        <v>35</v>
      </c>
      <c r="G89" s="133">
        <v>71</v>
      </c>
      <c r="H89" s="133">
        <v>86</v>
      </c>
      <c r="I89" s="133">
        <v>106</v>
      </c>
      <c r="J89" s="133">
        <v>64</v>
      </c>
      <c r="K89" s="67"/>
      <c r="L89" s="67"/>
      <c r="M89" s="67"/>
      <c r="N89" s="67"/>
      <c r="O89" s="67"/>
      <c r="P89" s="67">
        <f t="shared" si="2"/>
        <v>508</v>
      </c>
    </row>
    <row r="90" spans="1:16" ht="25.5" customHeight="1" x14ac:dyDescent="0.2">
      <c r="A90" s="95" t="s">
        <v>185</v>
      </c>
      <c r="B90" s="143">
        <v>84</v>
      </c>
      <c r="C90" s="143">
        <v>63</v>
      </c>
      <c r="D90" s="131">
        <v>54</v>
      </c>
      <c r="E90" s="131">
        <v>81</v>
      </c>
      <c r="F90" s="132">
        <v>39</v>
      </c>
      <c r="G90" s="133">
        <v>56</v>
      </c>
      <c r="H90" s="133">
        <v>83</v>
      </c>
      <c r="I90" s="133">
        <v>66</v>
      </c>
      <c r="J90" s="133">
        <v>48</v>
      </c>
      <c r="K90" s="67"/>
      <c r="L90" s="67"/>
      <c r="M90" s="67"/>
      <c r="N90" s="67"/>
      <c r="O90" s="67"/>
      <c r="P90" s="67">
        <f t="shared" si="2"/>
        <v>427</v>
      </c>
    </row>
    <row r="91" spans="1:16" ht="25.5" customHeight="1" x14ac:dyDescent="0.2">
      <c r="A91" s="95" t="s">
        <v>186</v>
      </c>
      <c r="B91" s="143">
        <v>44</v>
      </c>
      <c r="C91" s="143">
        <v>21</v>
      </c>
      <c r="D91" s="131">
        <v>27</v>
      </c>
      <c r="E91" s="131">
        <v>31</v>
      </c>
      <c r="F91" s="132">
        <v>15</v>
      </c>
      <c r="G91" s="133">
        <v>20</v>
      </c>
      <c r="H91" s="133">
        <v>24</v>
      </c>
      <c r="I91" s="133">
        <v>40</v>
      </c>
      <c r="J91" s="133">
        <v>24</v>
      </c>
      <c r="K91" s="67"/>
      <c r="L91" s="67"/>
      <c r="M91" s="67"/>
      <c r="N91" s="67"/>
      <c r="O91" s="67"/>
      <c r="P91" s="67">
        <f t="shared" si="2"/>
        <v>181</v>
      </c>
    </row>
    <row r="92" spans="1:16" ht="25.5" customHeight="1" x14ac:dyDescent="0.2">
      <c r="A92" s="95" t="s">
        <v>227</v>
      </c>
      <c r="B92" s="278" t="s">
        <v>238</v>
      </c>
      <c r="C92" s="279"/>
      <c r="D92" s="131">
        <v>0</v>
      </c>
      <c r="E92" s="131">
        <v>0</v>
      </c>
      <c r="F92" s="132">
        <v>0</v>
      </c>
      <c r="G92" s="133">
        <v>0</v>
      </c>
      <c r="H92" s="133">
        <v>0</v>
      </c>
      <c r="I92" s="133">
        <v>0</v>
      </c>
      <c r="J92" s="133">
        <v>0</v>
      </c>
      <c r="K92" s="67"/>
      <c r="L92" s="67"/>
      <c r="M92" s="67"/>
      <c r="N92" s="67"/>
      <c r="O92" s="67"/>
      <c r="P92" s="67">
        <f t="shared" si="2"/>
        <v>0</v>
      </c>
    </row>
    <row r="93" spans="1:16" ht="25.5" customHeight="1" x14ac:dyDescent="0.2">
      <c r="A93" s="95" t="s">
        <v>228</v>
      </c>
      <c r="B93" s="280"/>
      <c r="C93" s="281"/>
      <c r="D93" s="131">
        <v>0</v>
      </c>
      <c r="E93" s="131">
        <v>0</v>
      </c>
      <c r="F93" s="132">
        <v>0</v>
      </c>
      <c r="G93" s="133">
        <v>0</v>
      </c>
      <c r="H93" s="133">
        <v>0</v>
      </c>
      <c r="I93" s="133">
        <v>0</v>
      </c>
      <c r="J93" s="133">
        <v>3</v>
      </c>
      <c r="K93" s="67"/>
      <c r="L93" s="67"/>
      <c r="M93" s="67"/>
      <c r="N93" s="67"/>
      <c r="O93" s="67"/>
      <c r="P93" s="67">
        <f t="shared" si="2"/>
        <v>3</v>
      </c>
    </row>
    <row r="94" spans="1:16" ht="25.5" customHeight="1" x14ac:dyDescent="0.2">
      <c r="A94" s="95" t="s">
        <v>229</v>
      </c>
      <c r="B94" s="280"/>
      <c r="C94" s="281"/>
      <c r="D94" s="131">
        <v>0</v>
      </c>
      <c r="E94" s="131">
        <v>300</v>
      </c>
      <c r="F94" s="132">
        <v>158</v>
      </c>
      <c r="G94" s="133">
        <v>285</v>
      </c>
      <c r="H94" s="133">
        <v>348</v>
      </c>
      <c r="I94" s="133">
        <v>376</v>
      </c>
      <c r="J94" s="133">
        <v>259</v>
      </c>
      <c r="K94" s="67"/>
      <c r="L94" s="67"/>
      <c r="M94" s="67"/>
      <c r="N94" s="67"/>
      <c r="O94" s="67"/>
      <c r="P94" s="67">
        <f t="shared" si="2"/>
        <v>1726</v>
      </c>
    </row>
    <row r="95" spans="1:16" ht="25.5" customHeight="1" x14ac:dyDescent="0.2">
      <c r="A95" s="95" t="s">
        <v>230</v>
      </c>
      <c r="B95" s="280"/>
      <c r="C95" s="281"/>
      <c r="D95" s="131">
        <v>0</v>
      </c>
      <c r="E95" s="131">
        <v>183</v>
      </c>
      <c r="F95" s="132">
        <v>11</v>
      </c>
      <c r="G95" s="133">
        <v>138</v>
      </c>
      <c r="H95" s="133">
        <v>202</v>
      </c>
      <c r="I95" s="133">
        <v>184</v>
      </c>
      <c r="J95" s="133">
        <v>124</v>
      </c>
      <c r="K95" s="67"/>
      <c r="L95" s="67"/>
      <c r="M95" s="67"/>
      <c r="N95" s="67"/>
      <c r="O95" s="67"/>
      <c r="P95" s="67">
        <f t="shared" si="2"/>
        <v>842</v>
      </c>
    </row>
    <row r="96" spans="1:16" ht="25.5" customHeight="1" x14ac:dyDescent="0.2">
      <c r="A96" s="95" t="s">
        <v>231</v>
      </c>
      <c r="B96" s="280"/>
      <c r="C96" s="281"/>
      <c r="D96" s="131">
        <v>0</v>
      </c>
      <c r="E96" s="131">
        <v>67</v>
      </c>
      <c r="F96" s="132">
        <v>0</v>
      </c>
      <c r="G96" s="133">
        <v>38</v>
      </c>
      <c r="H96" s="133">
        <v>35</v>
      </c>
      <c r="I96" s="133">
        <v>55</v>
      </c>
      <c r="J96" s="133">
        <v>33</v>
      </c>
      <c r="K96" s="67"/>
      <c r="L96" s="67"/>
      <c r="M96" s="67"/>
      <c r="N96" s="67"/>
      <c r="O96" s="67"/>
      <c r="P96" s="67">
        <f t="shared" si="2"/>
        <v>228</v>
      </c>
    </row>
    <row r="97" spans="1:16" ht="25.5" customHeight="1" x14ac:dyDescent="0.2">
      <c r="A97" s="95" t="s">
        <v>232</v>
      </c>
      <c r="B97" s="280"/>
      <c r="C97" s="281"/>
      <c r="D97" s="131">
        <v>0</v>
      </c>
      <c r="E97" s="131">
        <v>83</v>
      </c>
      <c r="F97" s="132">
        <v>68</v>
      </c>
      <c r="G97" s="133">
        <v>58</v>
      </c>
      <c r="H97" s="133">
        <v>50</v>
      </c>
      <c r="I97" s="133">
        <v>41</v>
      </c>
      <c r="J97" s="133">
        <v>10</v>
      </c>
      <c r="K97" s="67"/>
      <c r="L97" s="67"/>
      <c r="M97" s="67"/>
      <c r="N97" s="67"/>
      <c r="O97" s="67"/>
      <c r="P97" s="67">
        <f t="shared" si="2"/>
        <v>310</v>
      </c>
    </row>
    <row r="98" spans="1:16" ht="25.5" customHeight="1" x14ac:dyDescent="0.2">
      <c r="A98" s="95" t="s">
        <v>233</v>
      </c>
      <c r="B98" s="280"/>
      <c r="C98" s="281"/>
      <c r="D98" s="131">
        <v>0</v>
      </c>
      <c r="E98" s="131">
        <v>34</v>
      </c>
      <c r="F98" s="132">
        <v>0</v>
      </c>
      <c r="G98" s="133">
        <v>12</v>
      </c>
      <c r="H98" s="133">
        <v>12</v>
      </c>
      <c r="I98" s="133">
        <v>0</v>
      </c>
      <c r="J98" s="133">
        <v>0</v>
      </c>
      <c r="K98" s="67"/>
      <c r="L98" s="67"/>
      <c r="M98" s="67"/>
      <c r="N98" s="67"/>
      <c r="O98" s="67"/>
      <c r="P98" s="67">
        <f t="shared" si="2"/>
        <v>58</v>
      </c>
    </row>
    <row r="99" spans="1:16" ht="25.5" customHeight="1" x14ac:dyDescent="0.2">
      <c r="A99" s="95" t="s">
        <v>234</v>
      </c>
      <c r="B99" s="280"/>
      <c r="C99" s="281"/>
      <c r="D99" s="131">
        <v>0</v>
      </c>
      <c r="E99" s="131">
        <v>5</v>
      </c>
      <c r="F99" s="132">
        <v>5</v>
      </c>
      <c r="G99" s="133">
        <v>0</v>
      </c>
      <c r="H99" s="133">
        <v>1</v>
      </c>
      <c r="I99" s="133">
        <v>6</v>
      </c>
      <c r="J99" s="133">
        <v>0</v>
      </c>
      <c r="K99" s="67"/>
      <c r="L99" s="67"/>
      <c r="M99" s="67"/>
      <c r="N99" s="67"/>
      <c r="O99" s="67"/>
      <c r="P99" s="67">
        <f t="shared" si="2"/>
        <v>17</v>
      </c>
    </row>
    <row r="100" spans="1:16" ht="25.5" customHeight="1" x14ac:dyDescent="0.2">
      <c r="A100" s="95" t="s">
        <v>235</v>
      </c>
      <c r="B100" s="280"/>
      <c r="C100" s="281"/>
      <c r="D100" s="131">
        <v>0</v>
      </c>
      <c r="E100" s="131">
        <v>66</v>
      </c>
      <c r="F100" s="132">
        <v>55</v>
      </c>
      <c r="G100" s="133">
        <v>69</v>
      </c>
      <c r="H100" s="133">
        <v>31</v>
      </c>
      <c r="I100" s="133">
        <v>30</v>
      </c>
      <c r="J100" s="133">
        <v>8</v>
      </c>
      <c r="K100" s="67"/>
      <c r="L100" s="67"/>
      <c r="M100" s="67"/>
      <c r="N100" s="67"/>
      <c r="O100" s="67"/>
      <c r="P100" s="67">
        <f t="shared" si="2"/>
        <v>259</v>
      </c>
    </row>
    <row r="101" spans="1:16" ht="25.5" customHeight="1" x14ac:dyDescent="0.2">
      <c r="A101" s="95" t="s">
        <v>236</v>
      </c>
      <c r="B101" s="280"/>
      <c r="C101" s="281"/>
      <c r="D101" s="131">
        <v>0</v>
      </c>
      <c r="E101" s="131">
        <v>11</v>
      </c>
      <c r="F101" s="132">
        <v>0</v>
      </c>
      <c r="G101" s="133">
        <v>3</v>
      </c>
      <c r="H101" s="133">
        <v>12</v>
      </c>
      <c r="I101" s="133">
        <v>0</v>
      </c>
      <c r="J101" s="133">
        <v>0</v>
      </c>
      <c r="K101" s="67"/>
      <c r="L101" s="67"/>
      <c r="M101" s="67"/>
      <c r="N101" s="67"/>
      <c r="O101" s="67"/>
      <c r="P101" s="67">
        <f t="shared" si="2"/>
        <v>26</v>
      </c>
    </row>
    <row r="102" spans="1:16" ht="25.5" customHeight="1" x14ac:dyDescent="0.2">
      <c r="A102" s="95" t="s">
        <v>237</v>
      </c>
      <c r="B102" s="282"/>
      <c r="C102" s="283"/>
      <c r="D102" s="131">
        <v>0</v>
      </c>
      <c r="E102" s="131">
        <v>0</v>
      </c>
      <c r="F102" s="132">
        <v>0</v>
      </c>
      <c r="G102" s="133">
        <v>0</v>
      </c>
      <c r="H102" s="133">
        <v>0</v>
      </c>
      <c r="I102" s="133">
        <v>0</v>
      </c>
      <c r="J102" s="133">
        <v>0</v>
      </c>
      <c r="K102" s="67"/>
      <c r="L102" s="67"/>
      <c r="M102" s="67"/>
      <c r="N102" s="67"/>
      <c r="O102" s="67"/>
      <c r="P102" s="67">
        <f t="shared" si="2"/>
        <v>0</v>
      </c>
    </row>
    <row r="103" spans="1:16" ht="25.5" customHeight="1" x14ac:dyDescent="0.2">
      <c r="A103" s="95" t="s">
        <v>187</v>
      </c>
      <c r="B103" s="143">
        <v>20</v>
      </c>
      <c r="C103" s="143">
        <v>15</v>
      </c>
      <c r="D103" s="131">
        <v>9</v>
      </c>
      <c r="E103" s="131">
        <v>8</v>
      </c>
      <c r="F103" s="132">
        <v>6</v>
      </c>
      <c r="G103" s="133">
        <v>10</v>
      </c>
      <c r="H103" s="133">
        <v>7</v>
      </c>
      <c r="I103" s="133">
        <v>4</v>
      </c>
      <c r="J103" s="133">
        <v>3</v>
      </c>
      <c r="K103" s="67"/>
      <c r="L103" s="67"/>
      <c r="M103" s="67"/>
      <c r="N103" s="67"/>
      <c r="O103" s="67"/>
      <c r="P103" s="67">
        <f t="shared" si="2"/>
        <v>47</v>
      </c>
    </row>
    <row r="104" spans="1:16" ht="25.5" customHeight="1" x14ac:dyDescent="0.2">
      <c r="A104" s="95" t="s">
        <v>188</v>
      </c>
      <c r="B104" s="143">
        <v>0</v>
      </c>
      <c r="C104" s="143">
        <v>0</v>
      </c>
      <c r="D104" s="131">
        <v>0</v>
      </c>
      <c r="E104" s="131">
        <v>0</v>
      </c>
      <c r="F104" s="132">
        <v>0</v>
      </c>
      <c r="G104" s="133">
        <v>0</v>
      </c>
      <c r="H104" s="133">
        <v>0</v>
      </c>
      <c r="I104" s="133">
        <v>0</v>
      </c>
      <c r="J104" s="133">
        <v>0</v>
      </c>
      <c r="K104" s="67"/>
      <c r="L104" s="67"/>
      <c r="M104" s="67"/>
      <c r="N104" s="67"/>
      <c r="O104" s="67"/>
      <c r="P104" s="67">
        <f t="shared" si="2"/>
        <v>0</v>
      </c>
    </row>
    <row r="105" spans="1:16" ht="25.5" customHeight="1" x14ac:dyDescent="0.2">
      <c r="A105" s="95" t="s">
        <v>189</v>
      </c>
      <c r="B105" s="143">
        <v>0</v>
      </c>
      <c r="C105" s="143">
        <v>0</v>
      </c>
      <c r="D105" s="144">
        <v>0</v>
      </c>
      <c r="E105" s="144">
        <v>0</v>
      </c>
      <c r="F105" s="136">
        <v>0</v>
      </c>
      <c r="G105" s="126">
        <v>0</v>
      </c>
      <c r="H105" s="126">
        <v>0</v>
      </c>
      <c r="I105" s="126">
        <v>0</v>
      </c>
      <c r="J105" s="126">
        <v>0</v>
      </c>
      <c r="K105" s="68"/>
      <c r="L105" s="68"/>
      <c r="M105" s="68"/>
      <c r="N105" s="68"/>
      <c r="O105" s="68"/>
      <c r="P105" s="68">
        <f t="shared" si="2"/>
        <v>0</v>
      </c>
    </row>
    <row r="106" spans="1:16" ht="25.5" customHeight="1" x14ac:dyDescent="0.2">
      <c r="A106" s="95" t="s">
        <v>190</v>
      </c>
      <c r="B106" s="143">
        <v>3</v>
      </c>
      <c r="C106" s="143">
        <v>2</v>
      </c>
      <c r="D106" s="144">
        <v>1</v>
      </c>
      <c r="E106" s="144">
        <v>3</v>
      </c>
      <c r="F106" s="136">
        <v>2</v>
      </c>
      <c r="G106" s="126">
        <v>2</v>
      </c>
      <c r="H106" s="126">
        <v>3</v>
      </c>
      <c r="I106" s="126">
        <v>2</v>
      </c>
      <c r="J106" s="126">
        <v>0</v>
      </c>
      <c r="K106" s="68"/>
      <c r="L106" s="68"/>
      <c r="M106" s="68"/>
      <c r="N106" s="68"/>
      <c r="O106" s="68"/>
      <c r="P106" s="68">
        <f t="shared" si="2"/>
        <v>13</v>
      </c>
    </row>
    <row r="107" spans="1:16" ht="25.5" customHeight="1" x14ac:dyDescent="0.2">
      <c r="A107" s="95" t="s">
        <v>93</v>
      </c>
      <c r="B107" s="143">
        <v>3</v>
      </c>
      <c r="C107" s="143">
        <v>2</v>
      </c>
      <c r="D107" s="144">
        <v>1</v>
      </c>
      <c r="E107" s="144">
        <v>3</v>
      </c>
      <c r="F107" s="136">
        <v>2</v>
      </c>
      <c r="G107" s="126">
        <v>2</v>
      </c>
      <c r="H107" s="126">
        <v>3</v>
      </c>
      <c r="I107" s="126">
        <v>2</v>
      </c>
      <c r="J107" s="126">
        <v>0</v>
      </c>
      <c r="K107" s="68"/>
      <c r="L107" s="68"/>
      <c r="M107" s="68"/>
      <c r="N107" s="68"/>
      <c r="O107" s="68"/>
      <c r="P107" s="68">
        <f t="shared" si="2"/>
        <v>13</v>
      </c>
    </row>
    <row r="108" spans="1:16" ht="25.5" customHeight="1" x14ac:dyDescent="0.2">
      <c r="A108" s="95" t="s">
        <v>191</v>
      </c>
      <c r="B108" s="143">
        <v>3</v>
      </c>
      <c r="C108" s="143">
        <v>2</v>
      </c>
      <c r="D108" s="144">
        <v>1</v>
      </c>
      <c r="E108" s="144">
        <v>3</v>
      </c>
      <c r="F108" s="136">
        <v>2</v>
      </c>
      <c r="G108" s="126">
        <v>2</v>
      </c>
      <c r="H108" s="126">
        <v>3</v>
      </c>
      <c r="I108" s="126">
        <v>2</v>
      </c>
      <c r="J108" s="126">
        <v>0</v>
      </c>
      <c r="K108" s="68"/>
      <c r="L108" s="68"/>
      <c r="M108" s="68"/>
      <c r="N108" s="68"/>
      <c r="O108" s="68"/>
      <c r="P108" s="68">
        <f t="shared" si="2"/>
        <v>13</v>
      </c>
    </row>
    <row r="109" spans="1:16" ht="25.5" customHeight="1" x14ac:dyDescent="0.2">
      <c r="A109" s="95" t="s">
        <v>192</v>
      </c>
      <c r="B109" s="143">
        <v>5</v>
      </c>
      <c r="C109" s="143">
        <v>3</v>
      </c>
      <c r="D109" s="144">
        <v>3</v>
      </c>
      <c r="E109" s="144">
        <v>4</v>
      </c>
      <c r="F109" s="136">
        <v>2</v>
      </c>
      <c r="G109" s="126">
        <v>3</v>
      </c>
      <c r="H109" s="126">
        <v>4</v>
      </c>
      <c r="I109" s="126">
        <v>4</v>
      </c>
      <c r="J109" s="126">
        <v>3</v>
      </c>
      <c r="K109" s="68"/>
      <c r="L109" s="68"/>
      <c r="M109" s="68"/>
      <c r="N109" s="68"/>
      <c r="O109" s="68"/>
      <c r="P109" s="68">
        <f t="shared" si="2"/>
        <v>23</v>
      </c>
    </row>
    <row r="110" spans="1:16" ht="25.5" customHeight="1" x14ac:dyDescent="0.2">
      <c r="A110" s="95" t="s">
        <v>193</v>
      </c>
      <c r="B110" s="143">
        <v>385</v>
      </c>
      <c r="C110" s="143">
        <v>288</v>
      </c>
      <c r="D110" s="144">
        <v>308</v>
      </c>
      <c r="E110" s="144">
        <v>847</v>
      </c>
      <c r="F110" s="136">
        <v>482</v>
      </c>
      <c r="G110" s="126">
        <v>780</v>
      </c>
      <c r="H110" s="126">
        <v>873</v>
      </c>
      <c r="I110" s="126">
        <v>935</v>
      </c>
      <c r="J110" s="126">
        <v>603</v>
      </c>
      <c r="K110" s="68"/>
      <c r="L110" s="68"/>
      <c r="M110" s="68"/>
      <c r="N110" s="68"/>
      <c r="O110" s="68"/>
      <c r="P110" s="68">
        <f t="shared" si="2"/>
        <v>4828</v>
      </c>
    </row>
    <row r="111" spans="1:16" ht="25.5" customHeight="1" x14ac:dyDescent="0.2">
      <c r="A111" s="95" t="s">
        <v>194</v>
      </c>
      <c r="B111" s="143">
        <v>273</v>
      </c>
      <c r="C111" s="143">
        <v>193</v>
      </c>
      <c r="D111" s="144">
        <v>177</v>
      </c>
      <c r="E111" s="144">
        <v>495</v>
      </c>
      <c r="F111" s="136">
        <v>272</v>
      </c>
      <c r="G111" s="126">
        <v>351</v>
      </c>
      <c r="H111" s="126">
        <v>518</v>
      </c>
      <c r="I111" s="126">
        <v>439</v>
      </c>
      <c r="J111" s="126">
        <v>299</v>
      </c>
      <c r="K111" s="68"/>
      <c r="L111" s="68"/>
      <c r="M111" s="68"/>
      <c r="N111" s="68"/>
      <c r="O111" s="68"/>
      <c r="P111" s="68">
        <f t="shared" si="2"/>
        <v>2551</v>
      </c>
    </row>
    <row r="112" spans="1:16" ht="25.5" customHeight="1" x14ac:dyDescent="0.2">
      <c r="A112" s="95" t="s">
        <v>270</v>
      </c>
      <c r="B112" s="143">
        <v>102</v>
      </c>
      <c r="C112" s="143">
        <v>65</v>
      </c>
      <c r="D112" s="144">
        <v>75</v>
      </c>
      <c r="E112" s="144">
        <v>172</v>
      </c>
      <c r="F112" s="136">
        <v>55</v>
      </c>
      <c r="G112" s="126">
        <v>98</v>
      </c>
      <c r="H112" s="126">
        <v>98</v>
      </c>
      <c r="I112" s="126">
        <v>158</v>
      </c>
      <c r="J112" s="126">
        <v>90</v>
      </c>
      <c r="K112" s="68"/>
      <c r="L112" s="68"/>
      <c r="M112" s="68"/>
      <c r="N112" s="68"/>
      <c r="O112" s="68"/>
      <c r="P112" s="68">
        <f t="shared" si="2"/>
        <v>746</v>
      </c>
    </row>
    <row r="113" spans="1:16" ht="25.5" customHeight="1" x14ac:dyDescent="0.2">
      <c r="A113" s="96" t="s">
        <v>99</v>
      </c>
      <c r="B113" s="129"/>
      <c r="C113" s="129"/>
      <c r="D113" s="129"/>
      <c r="E113" s="129"/>
      <c r="F113" s="130"/>
      <c r="G113" s="130"/>
      <c r="H113" s="130"/>
      <c r="I113" s="130"/>
      <c r="J113" s="75"/>
      <c r="K113" s="75"/>
      <c r="L113" s="75"/>
      <c r="M113" s="75"/>
      <c r="N113" s="75"/>
      <c r="O113" s="75"/>
      <c r="P113" s="76"/>
    </row>
    <row r="114" spans="1:16" ht="25.5" customHeight="1" x14ac:dyDescent="0.2">
      <c r="A114" s="93" t="s">
        <v>269</v>
      </c>
      <c r="B114" s="158">
        <v>239</v>
      </c>
      <c r="C114" s="121">
        <v>239</v>
      </c>
      <c r="D114" s="158">
        <v>56</v>
      </c>
      <c r="E114" s="121">
        <v>50</v>
      </c>
      <c r="F114" s="122">
        <v>45</v>
      </c>
      <c r="G114" s="125">
        <v>341</v>
      </c>
      <c r="H114" s="159">
        <f>96+629</f>
        <v>725</v>
      </c>
      <c r="I114" s="125">
        <v>725</v>
      </c>
      <c r="J114" s="125">
        <v>725</v>
      </c>
      <c r="K114" s="26"/>
      <c r="L114" s="26"/>
      <c r="M114" s="26"/>
      <c r="N114" s="26"/>
      <c r="O114" s="60"/>
      <c r="P114" s="66">
        <f t="shared" ref="P114:P127" si="3">SUM(D114:O114)</f>
        <v>2667</v>
      </c>
    </row>
    <row r="115" spans="1:16" ht="25.5" customHeight="1" x14ac:dyDescent="0.2">
      <c r="A115" s="93" t="s">
        <v>268</v>
      </c>
      <c r="B115" s="158">
        <v>45</v>
      </c>
      <c r="C115" s="121">
        <v>0</v>
      </c>
      <c r="D115" s="158">
        <v>0</v>
      </c>
      <c r="E115" s="121">
        <v>26</v>
      </c>
      <c r="F115" s="122">
        <v>16</v>
      </c>
      <c r="G115" s="125">
        <v>13</v>
      </c>
      <c r="H115" s="159">
        <v>24</v>
      </c>
      <c r="I115" s="125">
        <v>24</v>
      </c>
      <c r="J115" s="125">
        <v>0</v>
      </c>
      <c r="K115" s="26"/>
      <c r="L115" s="26"/>
      <c r="M115" s="26"/>
      <c r="N115" s="26"/>
      <c r="O115" s="60"/>
      <c r="P115" s="66">
        <f t="shared" si="3"/>
        <v>103</v>
      </c>
    </row>
    <row r="116" spans="1:16" ht="25.5" customHeight="1" x14ac:dyDescent="0.2">
      <c r="A116" s="93" t="s">
        <v>197</v>
      </c>
      <c r="B116" s="158">
        <v>233</v>
      </c>
      <c r="C116" s="121">
        <v>45</v>
      </c>
      <c r="D116" s="158">
        <v>0</v>
      </c>
      <c r="E116" s="121">
        <v>0</v>
      </c>
      <c r="F116" s="122">
        <v>0</v>
      </c>
      <c r="G116" s="125">
        <v>62</v>
      </c>
      <c r="H116" s="159">
        <v>62</v>
      </c>
      <c r="I116" s="125">
        <v>154</v>
      </c>
      <c r="J116" s="125">
        <v>0</v>
      </c>
      <c r="K116" s="26"/>
      <c r="L116" s="26"/>
      <c r="M116" s="26"/>
      <c r="N116" s="26"/>
      <c r="O116" s="60"/>
      <c r="P116" s="66">
        <f t="shared" si="3"/>
        <v>278</v>
      </c>
    </row>
    <row r="117" spans="1:16" ht="25.5" customHeight="1" x14ac:dyDescent="0.2">
      <c r="A117" s="93" t="s">
        <v>267</v>
      </c>
      <c r="B117" s="158">
        <v>228</v>
      </c>
      <c r="C117" s="121">
        <v>228</v>
      </c>
      <c r="D117" s="158">
        <v>53</v>
      </c>
      <c r="E117" s="121">
        <v>243</v>
      </c>
      <c r="F117" s="122">
        <v>243</v>
      </c>
      <c r="G117" s="125">
        <v>380</v>
      </c>
      <c r="H117" s="159">
        <f>120+105+35</f>
        <v>260</v>
      </c>
      <c r="I117" s="125">
        <v>260</v>
      </c>
      <c r="J117" s="125">
        <v>0</v>
      </c>
      <c r="K117" s="26"/>
      <c r="L117" s="26"/>
      <c r="M117" s="26"/>
      <c r="N117" s="26"/>
      <c r="O117" s="60"/>
      <c r="P117" s="66">
        <f t="shared" si="3"/>
        <v>1439</v>
      </c>
    </row>
    <row r="118" spans="1:16" ht="25.5" customHeight="1" x14ac:dyDescent="0.2">
      <c r="A118" s="101" t="s">
        <v>258</v>
      </c>
      <c r="B118" s="160">
        <v>265</v>
      </c>
      <c r="C118" s="145">
        <v>724</v>
      </c>
      <c r="D118" s="160">
        <v>513</v>
      </c>
      <c r="E118" s="145">
        <v>56</v>
      </c>
      <c r="F118" s="161">
        <v>102</v>
      </c>
      <c r="G118" s="127">
        <v>92</v>
      </c>
      <c r="H118" s="125">
        <v>120</v>
      </c>
      <c r="I118" s="125">
        <v>166</v>
      </c>
      <c r="J118" s="125">
        <v>192</v>
      </c>
      <c r="K118" s="26"/>
      <c r="L118" s="50"/>
      <c r="M118" s="26"/>
      <c r="N118" s="26"/>
      <c r="O118" s="60"/>
      <c r="P118" s="66" t="s">
        <v>152</v>
      </c>
    </row>
    <row r="119" spans="1:16" ht="25.5" customHeight="1" x14ac:dyDescent="0.2">
      <c r="A119" s="93" t="s">
        <v>266</v>
      </c>
      <c r="B119" s="158">
        <v>50</v>
      </c>
      <c r="C119" s="121">
        <v>50</v>
      </c>
      <c r="D119" s="158">
        <v>80</v>
      </c>
      <c r="E119" s="121">
        <v>56</v>
      </c>
      <c r="F119" s="122">
        <v>56</v>
      </c>
      <c r="G119" s="125">
        <v>22</v>
      </c>
      <c r="H119" s="159">
        <v>22</v>
      </c>
      <c r="I119" s="125">
        <v>38</v>
      </c>
      <c r="J119" s="125">
        <v>38</v>
      </c>
      <c r="K119" s="26"/>
      <c r="L119" s="26"/>
      <c r="M119" s="26"/>
      <c r="N119" s="26"/>
      <c r="O119" s="60"/>
      <c r="P119" s="66">
        <f t="shared" si="3"/>
        <v>312</v>
      </c>
    </row>
    <row r="120" spans="1:16" ht="25.5" customHeight="1" x14ac:dyDescent="0.2">
      <c r="A120" s="93" t="s">
        <v>256</v>
      </c>
      <c r="B120" s="266" t="s">
        <v>252</v>
      </c>
      <c r="C120" s="267"/>
      <c r="D120" s="268"/>
      <c r="E120" s="121">
        <v>308</v>
      </c>
      <c r="F120" s="122">
        <v>93</v>
      </c>
      <c r="G120" s="125">
        <v>36</v>
      </c>
      <c r="H120" s="159">
        <v>36</v>
      </c>
      <c r="I120" s="125">
        <v>129</v>
      </c>
      <c r="J120" s="125">
        <v>129</v>
      </c>
      <c r="K120" s="26"/>
      <c r="L120" s="26"/>
      <c r="M120" s="26"/>
      <c r="N120" s="26"/>
      <c r="O120" s="60"/>
      <c r="P120" s="66"/>
    </row>
    <row r="121" spans="1:16" ht="25.5" customHeight="1" x14ac:dyDescent="0.2">
      <c r="A121" s="93" t="s">
        <v>226</v>
      </c>
      <c r="B121" s="160">
        <v>3</v>
      </c>
      <c r="C121" s="160">
        <v>3</v>
      </c>
      <c r="D121" s="160">
        <v>3</v>
      </c>
      <c r="E121" s="121">
        <v>3</v>
      </c>
      <c r="F121" s="122">
        <v>3</v>
      </c>
      <c r="G121" s="125">
        <v>3</v>
      </c>
      <c r="H121" s="159">
        <v>3</v>
      </c>
      <c r="I121" s="125">
        <v>3</v>
      </c>
      <c r="J121" s="125">
        <v>3</v>
      </c>
      <c r="K121" s="26"/>
      <c r="L121" s="26"/>
      <c r="M121" s="26"/>
      <c r="N121" s="26"/>
      <c r="O121" s="60"/>
      <c r="P121" s="66">
        <f t="shared" si="3"/>
        <v>21</v>
      </c>
    </row>
    <row r="122" spans="1:16" ht="25.5" customHeight="1" x14ac:dyDescent="0.2">
      <c r="A122" s="101" t="s">
        <v>259</v>
      </c>
      <c r="B122" s="158">
        <v>189</v>
      </c>
      <c r="C122" s="121">
        <v>308</v>
      </c>
      <c r="D122" s="158">
        <v>441</v>
      </c>
      <c r="E122" s="145">
        <f>93+61+52+13+18+140</f>
        <v>377</v>
      </c>
      <c r="F122" s="122">
        <v>102</v>
      </c>
      <c r="G122" s="125">
        <v>288</v>
      </c>
      <c r="H122" s="125">
        <v>889</v>
      </c>
      <c r="I122" s="125">
        <v>781</v>
      </c>
      <c r="J122" s="125">
        <v>869</v>
      </c>
      <c r="K122" s="26"/>
      <c r="L122" s="50"/>
      <c r="M122" s="26"/>
      <c r="N122" s="26"/>
      <c r="O122" s="60"/>
      <c r="P122" s="66">
        <f t="shared" si="3"/>
        <v>3747</v>
      </c>
    </row>
    <row r="123" spans="1:16" ht="25.5" customHeight="1" x14ac:dyDescent="0.2">
      <c r="A123" s="93" t="s">
        <v>107</v>
      </c>
      <c r="B123" s="158">
        <v>219</v>
      </c>
      <c r="C123" s="121">
        <v>180</v>
      </c>
      <c r="D123" s="158">
        <v>203</v>
      </c>
      <c r="E123" s="121">
        <v>189</v>
      </c>
      <c r="F123" s="122">
        <v>170</v>
      </c>
      <c r="G123" s="162">
        <v>278</v>
      </c>
      <c r="H123" s="163">
        <v>308</v>
      </c>
      <c r="I123" s="164">
        <f>18+9+13+8+4+17+3+10+11+9+12+21+7+22+19+3+17+48+0</f>
        <v>251</v>
      </c>
      <c r="J123" s="162">
        <v>240</v>
      </c>
      <c r="K123" s="26"/>
      <c r="L123" s="50"/>
      <c r="M123" s="26"/>
      <c r="N123" s="26"/>
      <c r="O123" s="60"/>
      <c r="P123" s="66">
        <f t="shared" si="3"/>
        <v>1639</v>
      </c>
    </row>
    <row r="124" spans="1:16" ht="25.5" customHeight="1" x14ac:dyDescent="0.2">
      <c r="A124" s="93" t="s">
        <v>108</v>
      </c>
      <c r="B124" s="158">
        <v>1252</v>
      </c>
      <c r="C124" s="121">
        <v>607</v>
      </c>
      <c r="D124" s="158">
        <v>993</v>
      </c>
      <c r="E124" s="121">
        <v>963</v>
      </c>
      <c r="F124" s="122">
        <v>315</v>
      </c>
      <c r="G124" s="162">
        <v>1356</v>
      </c>
      <c r="H124" s="163">
        <v>1352</v>
      </c>
      <c r="I124" s="164">
        <f>17+9+8+16+8+20+8+21+30+25+25+23+7+8+13+24+6+80+294</f>
        <v>642</v>
      </c>
      <c r="J124" s="162">
        <v>1120</v>
      </c>
      <c r="K124" s="26"/>
      <c r="L124" s="50"/>
      <c r="M124" s="26"/>
      <c r="N124" s="26"/>
      <c r="O124" s="60"/>
      <c r="P124" s="66">
        <f t="shared" si="3"/>
        <v>6741</v>
      </c>
    </row>
    <row r="125" spans="1:16" ht="25.5" customHeight="1" x14ac:dyDescent="0.2">
      <c r="A125" s="93" t="s">
        <v>109</v>
      </c>
      <c r="B125" s="158">
        <v>148</v>
      </c>
      <c r="C125" s="121">
        <v>140</v>
      </c>
      <c r="D125" s="158">
        <v>170</v>
      </c>
      <c r="E125" s="121">
        <v>209</v>
      </c>
      <c r="F125" s="122">
        <v>188</v>
      </c>
      <c r="G125" s="162">
        <v>321</v>
      </c>
      <c r="H125" s="163">
        <v>267</v>
      </c>
      <c r="I125" s="164">
        <f>7+35+8+6+11+19+10+3+42+14+25+23+16+30</f>
        <v>249</v>
      </c>
      <c r="J125" s="162">
        <v>231</v>
      </c>
      <c r="K125" s="26"/>
      <c r="L125" s="50"/>
      <c r="M125" s="26"/>
      <c r="N125" s="26"/>
      <c r="O125" s="60"/>
      <c r="P125" s="66">
        <f t="shared" si="3"/>
        <v>1635</v>
      </c>
    </row>
    <row r="126" spans="1:16" ht="25.5" customHeight="1" x14ac:dyDescent="0.2">
      <c r="A126" s="97" t="s">
        <v>110</v>
      </c>
      <c r="B126" s="121">
        <v>1619</v>
      </c>
      <c r="C126" s="121">
        <v>927</v>
      </c>
      <c r="D126" s="145">
        <v>1366</v>
      </c>
      <c r="E126" s="121">
        <v>1361</v>
      </c>
      <c r="F126" s="122">
        <v>1273</v>
      </c>
      <c r="G126" s="162">
        <f t="shared" ref="G126" si="4">SUM(G123:G125)</f>
        <v>1955</v>
      </c>
      <c r="H126" s="163">
        <f t="shared" ref="H126" si="5">SUM(H123:H125)</f>
        <v>1927</v>
      </c>
      <c r="I126" s="164">
        <f>251+642+249</f>
        <v>1142</v>
      </c>
      <c r="J126" s="162">
        <v>1591</v>
      </c>
      <c r="K126" s="26"/>
      <c r="L126" s="26"/>
      <c r="M126" s="26"/>
      <c r="N126" s="26"/>
      <c r="O126" s="60"/>
      <c r="P126" s="66">
        <f t="shared" si="3"/>
        <v>10615</v>
      </c>
    </row>
    <row r="127" spans="1:16" ht="25.5" customHeight="1" x14ac:dyDescent="0.2">
      <c r="A127" s="93" t="s">
        <v>112</v>
      </c>
      <c r="B127" s="158">
        <v>92</v>
      </c>
      <c r="C127" s="121">
        <v>24</v>
      </c>
      <c r="D127" s="158">
        <v>32</v>
      </c>
      <c r="E127" s="121">
        <v>96</v>
      </c>
      <c r="F127" s="122">
        <v>0</v>
      </c>
      <c r="G127" s="125">
        <v>72</v>
      </c>
      <c r="H127" s="125">
        <v>47</v>
      </c>
      <c r="I127" s="125">
        <v>46</v>
      </c>
      <c r="J127" s="125">
        <v>45</v>
      </c>
      <c r="K127" s="26"/>
      <c r="L127" s="26"/>
      <c r="M127" s="26"/>
      <c r="N127" s="26"/>
      <c r="O127" s="60"/>
      <c r="P127" s="66">
        <f t="shared" si="3"/>
        <v>338</v>
      </c>
    </row>
    <row r="128" spans="1:16" ht="25.5" customHeight="1" x14ac:dyDescent="0.2">
      <c r="A128" s="92" t="s">
        <v>195</v>
      </c>
      <c r="B128" s="129"/>
      <c r="C128" s="129"/>
      <c r="D128" s="129"/>
      <c r="E128" s="129"/>
      <c r="F128" s="130"/>
      <c r="G128" s="130"/>
      <c r="H128" s="130"/>
      <c r="I128" s="130"/>
      <c r="J128" s="73"/>
      <c r="K128" s="73"/>
      <c r="L128" s="73"/>
      <c r="M128" s="73"/>
      <c r="N128" s="73"/>
      <c r="O128" s="73"/>
      <c r="P128" s="74"/>
    </row>
    <row r="129" spans="1:16" ht="25.5" customHeight="1" x14ac:dyDescent="0.2">
      <c r="A129" s="93" t="s">
        <v>114</v>
      </c>
      <c r="B129" s="145">
        <v>8088</v>
      </c>
      <c r="C129" s="145">
        <v>8160</v>
      </c>
      <c r="D129" s="145">
        <v>3360</v>
      </c>
      <c r="E129" s="145">
        <v>3776</v>
      </c>
      <c r="F129" s="161">
        <v>2432</v>
      </c>
      <c r="G129" s="127">
        <v>3936</v>
      </c>
      <c r="H129" s="127">
        <v>4584</v>
      </c>
      <c r="I129" s="127">
        <v>5256</v>
      </c>
      <c r="J129" s="127">
        <v>6552</v>
      </c>
      <c r="K129" s="23"/>
      <c r="L129" s="23"/>
      <c r="M129" s="23"/>
      <c r="N129" s="26"/>
      <c r="O129" s="60"/>
      <c r="P129" s="70">
        <f>SUM(D129:O129)</f>
        <v>29896</v>
      </c>
    </row>
    <row r="130" spans="1:16" ht="25.5" customHeight="1" x14ac:dyDescent="0.2">
      <c r="A130" s="93" t="s">
        <v>115</v>
      </c>
      <c r="B130" s="145">
        <v>337</v>
      </c>
      <c r="C130" s="145">
        <v>344</v>
      </c>
      <c r="D130" s="145">
        <v>128</v>
      </c>
      <c r="E130" s="145">
        <v>145</v>
      </c>
      <c r="F130" s="161">
        <v>152</v>
      </c>
      <c r="G130" s="127">
        <v>164</v>
      </c>
      <c r="H130" s="127">
        <v>191</v>
      </c>
      <c r="I130" s="127">
        <v>219</v>
      </c>
      <c r="J130" s="127">
        <v>233</v>
      </c>
      <c r="K130" s="23"/>
      <c r="L130" s="23"/>
      <c r="M130" s="23"/>
      <c r="N130" s="26"/>
      <c r="O130" s="60"/>
      <c r="P130" s="70">
        <f>SUM(D130:O130)</f>
        <v>1232</v>
      </c>
    </row>
    <row r="131" spans="1:16" ht="25.5" customHeight="1" x14ac:dyDescent="0.2">
      <c r="A131" s="93" t="s">
        <v>116</v>
      </c>
      <c r="B131" s="145">
        <v>1</v>
      </c>
      <c r="C131" s="145">
        <v>4</v>
      </c>
      <c r="D131" s="145">
        <v>3</v>
      </c>
      <c r="E131" s="145">
        <v>3</v>
      </c>
      <c r="F131" s="161">
        <v>3</v>
      </c>
      <c r="G131" s="127">
        <v>3</v>
      </c>
      <c r="H131" s="127">
        <v>4</v>
      </c>
      <c r="I131" s="127">
        <v>3</v>
      </c>
      <c r="J131" s="127">
        <v>2</v>
      </c>
      <c r="K131" s="23"/>
      <c r="L131" s="23"/>
      <c r="M131" s="23"/>
      <c r="N131" s="26"/>
      <c r="O131" s="60"/>
      <c r="P131" s="70">
        <f>SUM(D131:O131)</f>
        <v>21</v>
      </c>
    </row>
    <row r="132" spans="1:16" ht="25.5" customHeight="1" x14ac:dyDescent="0.2">
      <c r="A132" s="272" t="s">
        <v>117</v>
      </c>
      <c r="B132" s="273"/>
      <c r="C132" s="273"/>
      <c r="D132" s="273"/>
      <c r="E132" s="273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4"/>
    </row>
    <row r="133" spans="1:16" ht="25.5" customHeight="1" x14ac:dyDescent="0.2">
      <c r="A133" s="93" t="s">
        <v>118</v>
      </c>
      <c r="B133" s="145">
        <v>2160</v>
      </c>
      <c r="C133" s="145">
        <v>2244</v>
      </c>
      <c r="D133" s="145">
        <v>800</v>
      </c>
      <c r="E133" s="145">
        <v>968</v>
      </c>
      <c r="F133" s="127">
        <v>632</v>
      </c>
      <c r="G133" s="127">
        <v>1080</v>
      </c>
      <c r="H133" s="127">
        <v>1272</v>
      </c>
      <c r="I133" s="127">
        <v>1452</v>
      </c>
      <c r="J133" s="127">
        <v>1572</v>
      </c>
      <c r="K133" s="23"/>
      <c r="L133" s="23"/>
      <c r="M133" s="23"/>
      <c r="N133" s="26"/>
      <c r="O133" s="60"/>
      <c r="P133" s="70">
        <f>SUM(D133:O133)</f>
        <v>7776</v>
      </c>
    </row>
    <row r="134" spans="1:16" ht="25.5" customHeight="1" x14ac:dyDescent="0.2">
      <c r="A134" s="93" t="s">
        <v>119</v>
      </c>
      <c r="B134" s="145">
        <v>2160</v>
      </c>
      <c r="C134" s="145">
        <v>2244</v>
      </c>
      <c r="D134" s="145">
        <v>800</v>
      </c>
      <c r="E134" s="145">
        <v>968</v>
      </c>
      <c r="F134" s="127">
        <v>632</v>
      </c>
      <c r="G134" s="127">
        <v>1080</v>
      </c>
      <c r="H134" s="127">
        <v>1272</v>
      </c>
      <c r="I134" s="127">
        <v>1452</v>
      </c>
      <c r="J134" s="127">
        <v>1572</v>
      </c>
      <c r="K134" s="23"/>
      <c r="L134" s="23"/>
      <c r="M134" s="23"/>
      <c r="N134" s="26"/>
      <c r="O134" s="60"/>
      <c r="P134" s="70">
        <f>SUM(D134:O134)</f>
        <v>7776</v>
      </c>
    </row>
    <row r="135" spans="1:16" ht="25.5" customHeight="1" x14ac:dyDescent="0.2">
      <c r="A135" s="93" t="s">
        <v>271</v>
      </c>
      <c r="B135" s="269" t="s">
        <v>252</v>
      </c>
      <c r="C135" s="270"/>
      <c r="D135" s="270"/>
      <c r="E135" s="270"/>
      <c r="F135" s="270"/>
      <c r="G135" s="270"/>
      <c r="H135" s="270"/>
      <c r="I135" s="271"/>
      <c r="J135" s="127">
        <v>1572</v>
      </c>
      <c r="K135" s="23"/>
      <c r="L135" s="23"/>
      <c r="M135" s="23"/>
      <c r="N135" s="26"/>
      <c r="O135" s="60"/>
      <c r="P135" s="70"/>
    </row>
    <row r="136" spans="1:16" ht="25.5" customHeight="1" x14ac:dyDescent="0.2">
      <c r="A136" s="93" t="s">
        <v>120</v>
      </c>
      <c r="B136" s="146">
        <v>4320</v>
      </c>
      <c r="C136" s="146">
        <v>4488</v>
      </c>
      <c r="D136" s="146">
        <v>1600</v>
      </c>
      <c r="E136" s="146">
        <v>1936</v>
      </c>
      <c r="F136" s="169">
        <v>1264</v>
      </c>
      <c r="G136" s="169">
        <v>2160</v>
      </c>
      <c r="H136" s="169">
        <v>2544</v>
      </c>
      <c r="I136" s="169">
        <v>2904</v>
      </c>
      <c r="J136" s="127">
        <v>4716</v>
      </c>
      <c r="K136" s="23"/>
      <c r="L136" s="23"/>
      <c r="M136" s="23"/>
      <c r="N136" s="26"/>
      <c r="O136" s="60"/>
      <c r="P136" s="70">
        <f>SUM(D136:O136)</f>
        <v>17124</v>
      </c>
    </row>
    <row r="137" spans="1:16" ht="25.5" customHeight="1" x14ac:dyDescent="0.2">
      <c r="A137" s="167" t="s">
        <v>272</v>
      </c>
      <c r="B137" s="262" t="s">
        <v>252</v>
      </c>
      <c r="C137" s="262"/>
      <c r="D137" s="262"/>
      <c r="E137" s="262"/>
      <c r="F137" s="262"/>
      <c r="G137" s="262"/>
      <c r="H137" s="262"/>
      <c r="I137" s="262"/>
      <c r="J137" s="127">
        <v>76</v>
      </c>
      <c r="K137" s="23"/>
      <c r="L137" s="23"/>
      <c r="M137" s="23"/>
      <c r="N137" s="26"/>
      <c r="O137" s="60"/>
      <c r="P137" s="70"/>
    </row>
    <row r="138" spans="1:16" ht="25.5" customHeight="1" x14ac:dyDescent="0.2">
      <c r="A138" s="167" t="s">
        <v>273</v>
      </c>
      <c r="B138" s="262" t="s">
        <v>252</v>
      </c>
      <c r="C138" s="262"/>
      <c r="D138" s="262"/>
      <c r="E138" s="262"/>
      <c r="F138" s="262"/>
      <c r="G138" s="262"/>
      <c r="H138" s="262"/>
      <c r="I138" s="262"/>
      <c r="J138" s="127">
        <v>55</v>
      </c>
      <c r="K138" s="23"/>
      <c r="L138" s="23"/>
      <c r="M138" s="23"/>
      <c r="N138" s="26"/>
      <c r="O138" s="60"/>
      <c r="P138" s="70"/>
    </row>
    <row r="139" spans="1:16" ht="25.5" customHeight="1" x14ac:dyDescent="0.2">
      <c r="A139" s="93" t="s">
        <v>121</v>
      </c>
      <c r="B139" s="150">
        <v>180</v>
      </c>
      <c r="C139" s="150">
        <v>187</v>
      </c>
      <c r="D139" s="150">
        <v>64</v>
      </c>
      <c r="E139" s="150">
        <v>75</v>
      </c>
      <c r="F139" s="170">
        <v>79</v>
      </c>
      <c r="G139" s="170">
        <v>90</v>
      </c>
      <c r="H139" s="170">
        <v>106</v>
      </c>
      <c r="I139" s="170">
        <v>121</v>
      </c>
      <c r="J139" s="127">
        <v>131</v>
      </c>
      <c r="K139" s="23"/>
      <c r="L139" s="23"/>
      <c r="M139" s="23"/>
      <c r="N139" s="26"/>
      <c r="O139" s="60"/>
      <c r="P139" s="70">
        <f>SUM(D139:O139)</f>
        <v>666</v>
      </c>
    </row>
    <row r="140" spans="1:16" ht="25.5" customHeight="1" x14ac:dyDescent="0.2">
      <c r="A140" s="272" t="s">
        <v>122</v>
      </c>
      <c r="B140" s="273"/>
      <c r="C140" s="273"/>
      <c r="D140" s="273"/>
      <c r="E140" s="273"/>
      <c r="F140" s="273"/>
      <c r="G140" s="273"/>
      <c r="H140" s="273"/>
      <c r="I140" s="273"/>
      <c r="J140" s="273"/>
      <c r="K140" s="273"/>
      <c r="L140" s="273"/>
      <c r="M140" s="273"/>
      <c r="N140" s="273"/>
      <c r="O140" s="273"/>
      <c r="P140" s="274"/>
    </row>
    <row r="141" spans="1:16" ht="25.5" customHeight="1" x14ac:dyDescent="0.2">
      <c r="A141" s="93" t="s">
        <v>123</v>
      </c>
      <c r="B141" s="145">
        <v>1884</v>
      </c>
      <c r="C141" s="145">
        <v>1884</v>
      </c>
      <c r="D141" s="160">
        <v>880</v>
      </c>
      <c r="E141" s="145">
        <v>920</v>
      </c>
      <c r="F141" s="127">
        <v>584</v>
      </c>
      <c r="G141" s="127">
        <v>888</v>
      </c>
      <c r="H141" s="127">
        <v>1020</v>
      </c>
      <c r="I141" s="127">
        <v>1176</v>
      </c>
      <c r="J141" s="127">
        <v>612</v>
      </c>
      <c r="K141" s="23"/>
      <c r="L141" s="23"/>
      <c r="M141" s="23"/>
      <c r="N141" s="26"/>
      <c r="O141" s="60"/>
      <c r="P141" s="70">
        <f>SUM(D141:O141)</f>
        <v>6080</v>
      </c>
    </row>
    <row r="142" spans="1:16" ht="25.5" customHeight="1" x14ac:dyDescent="0.2">
      <c r="A142" s="93" t="s">
        <v>124</v>
      </c>
      <c r="B142" s="146">
        <v>1884</v>
      </c>
      <c r="C142" s="146">
        <v>1884</v>
      </c>
      <c r="D142" s="171">
        <v>880</v>
      </c>
      <c r="E142" s="146">
        <v>920</v>
      </c>
      <c r="F142" s="169">
        <v>584</v>
      </c>
      <c r="G142" s="169">
        <v>888</v>
      </c>
      <c r="H142" s="169">
        <v>1020</v>
      </c>
      <c r="I142" s="169">
        <v>1176</v>
      </c>
      <c r="J142" s="127">
        <v>612</v>
      </c>
      <c r="K142" s="23"/>
      <c r="L142" s="23"/>
      <c r="M142" s="23"/>
      <c r="N142" s="26"/>
      <c r="O142" s="60"/>
      <c r="P142" s="70">
        <f>SUM(D142:O142)</f>
        <v>6080</v>
      </c>
    </row>
    <row r="143" spans="1:16" ht="25.5" customHeight="1" x14ac:dyDescent="0.2">
      <c r="A143" s="167" t="s">
        <v>125</v>
      </c>
      <c r="B143" s="262" t="s">
        <v>252</v>
      </c>
      <c r="C143" s="262"/>
      <c r="D143" s="262"/>
      <c r="E143" s="262"/>
      <c r="F143" s="262"/>
      <c r="G143" s="262"/>
      <c r="H143" s="262"/>
      <c r="I143" s="262"/>
      <c r="J143" s="127">
        <v>0</v>
      </c>
      <c r="K143" s="23"/>
      <c r="L143" s="23"/>
      <c r="M143" s="23"/>
      <c r="N143" s="26"/>
      <c r="O143" s="60"/>
      <c r="P143" s="70"/>
    </row>
    <row r="144" spans="1:16" ht="25.5" customHeight="1" x14ac:dyDescent="0.2">
      <c r="A144" s="93" t="s">
        <v>274</v>
      </c>
      <c r="B144" s="150">
        <v>0</v>
      </c>
      <c r="C144" s="150">
        <v>0</v>
      </c>
      <c r="D144" s="172">
        <v>0</v>
      </c>
      <c r="E144" s="150">
        <v>0</v>
      </c>
      <c r="F144" s="170">
        <v>0</v>
      </c>
      <c r="G144" s="170">
        <v>0</v>
      </c>
      <c r="H144" s="170">
        <v>0</v>
      </c>
      <c r="I144" s="170">
        <v>0</v>
      </c>
      <c r="J144" s="127">
        <v>612</v>
      </c>
      <c r="K144" s="23"/>
      <c r="L144" s="23"/>
      <c r="M144" s="23"/>
      <c r="N144" s="26"/>
      <c r="O144" s="60"/>
      <c r="P144" s="70">
        <f>SUM(D144:O144)</f>
        <v>612</v>
      </c>
    </row>
    <row r="145" spans="1:16" ht="25.5" customHeight="1" x14ac:dyDescent="0.2">
      <c r="A145" s="93" t="s">
        <v>126</v>
      </c>
      <c r="B145" s="146">
        <v>3768</v>
      </c>
      <c r="C145" s="146">
        <v>3672</v>
      </c>
      <c r="D145" s="146">
        <v>1760</v>
      </c>
      <c r="E145" s="146">
        <v>1840</v>
      </c>
      <c r="F145" s="169">
        <v>1168</v>
      </c>
      <c r="G145" s="169">
        <v>1776</v>
      </c>
      <c r="H145" s="169">
        <v>2040</v>
      </c>
      <c r="I145" s="169">
        <v>2352</v>
      </c>
      <c r="J145" s="127">
        <v>1836</v>
      </c>
      <c r="K145" s="23"/>
      <c r="L145" s="23"/>
      <c r="M145" s="23"/>
      <c r="N145" s="26"/>
      <c r="O145" s="60"/>
      <c r="P145" s="70">
        <f>SUM(D145:O145)</f>
        <v>12772</v>
      </c>
    </row>
    <row r="146" spans="1:16" ht="25.5" customHeight="1" x14ac:dyDescent="0.2">
      <c r="A146" s="167" t="s">
        <v>275</v>
      </c>
      <c r="B146" s="262" t="s">
        <v>252</v>
      </c>
      <c r="C146" s="262"/>
      <c r="D146" s="262"/>
      <c r="E146" s="262"/>
      <c r="F146" s="262"/>
      <c r="G146" s="262"/>
      <c r="H146" s="262"/>
      <c r="I146" s="262"/>
      <c r="J146" s="127">
        <v>60</v>
      </c>
      <c r="K146" s="23"/>
      <c r="L146" s="23"/>
      <c r="M146" s="23"/>
      <c r="N146" s="26"/>
      <c r="O146" s="60"/>
      <c r="P146" s="70"/>
    </row>
    <row r="147" spans="1:16" ht="25.5" customHeight="1" x14ac:dyDescent="0.2">
      <c r="A147" s="167" t="s">
        <v>276</v>
      </c>
      <c r="B147" s="262" t="s">
        <v>252</v>
      </c>
      <c r="C147" s="262"/>
      <c r="D147" s="262"/>
      <c r="E147" s="262"/>
      <c r="F147" s="262"/>
      <c r="G147" s="262"/>
      <c r="H147" s="262"/>
      <c r="I147" s="262"/>
      <c r="J147" s="127">
        <v>23</v>
      </c>
      <c r="K147" s="23"/>
      <c r="L147" s="23"/>
      <c r="M147" s="23"/>
      <c r="N147" s="26"/>
      <c r="O147" s="60"/>
      <c r="P147" s="70"/>
    </row>
    <row r="148" spans="1:16" ht="25.5" customHeight="1" x14ac:dyDescent="0.2">
      <c r="A148" s="167" t="s">
        <v>277</v>
      </c>
      <c r="B148" s="262" t="s">
        <v>252</v>
      </c>
      <c r="C148" s="262"/>
      <c r="D148" s="262"/>
      <c r="E148" s="262"/>
      <c r="F148" s="262"/>
      <c r="G148" s="262"/>
      <c r="H148" s="262"/>
      <c r="I148" s="262"/>
      <c r="J148" s="127">
        <v>19</v>
      </c>
      <c r="K148" s="23"/>
      <c r="L148" s="23"/>
      <c r="M148" s="23"/>
      <c r="N148" s="26"/>
      <c r="O148" s="60"/>
      <c r="P148" s="70"/>
    </row>
    <row r="149" spans="1:16" ht="25.5" customHeight="1" x14ac:dyDescent="0.2">
      <c r="A149" s="93" t="s">
        <v>127</v>
      </c>
      <c r="B149" s="150">
        <v>157</v>
      </c>
      <c r="C149" s="150">
        <v>157</v>
      </c>
      <c r="D149" s="150">
        <v>65</v>
      </c>
      <c r="E149" s="150">
        <v>70</v>
      </c>
      <c r="F149" s="170">
        <v>73</v>
      </c>
      <c r="G149" s="170">
        <v>74</v>
      </c>
      <c r="H149" s="170">
        <v>85</v>
      </c>
      <c r="I149" s="170">
        <v>98</v>
      </c>
      <c r="J149" s="127">
        <v>102</v>
      </c>
      <c r="K149" s="23"/>
      <c r="L149" s="23"/>
      <c r="M149" s="23"/>
      <c r="N149" s="26"/>
      <c r="O149" s="60"/>
      <c r="P149" s="70">
        <f>SUM(D149:O149)</f>
        <v>567</v>
      </c>
    </row>
    <row r="150" spans="1:16" ht="25.5" customHeight="1" x14ac:dyDescent="0.2">
      <c r="A150" s="19"/>
      <c r="B150" s="106"/>
      <c r="C150" s="106"/>
      <c r="D150" s="106"/>
      <c r="E150" s="106"/>
      <c r="G150" s="106"/>
      <c r="H150" s="106"/>
      <c r="I150" s="106"/>
      <c r="J150" s="19"/>
      <c r="K150" s="19"/>
      <c r="L150" s="19"/>
      <c r="M150" s="19"/>
      <c r="N150" s="19"/>
    </row>
  </sheetData>
  <mergeCells count="28">
    <mergeCell ref="A1:P1"/>
    <mergeCell ref="A2:P2"/>
    <mergeCell ref="A3:P3"/>
    <mergeCell ref="A4:P4"/>
    <mergeCell ref="B10:C10"/>
    <mergeCell ref="A15:P15"/>
    <mergeCell ref="A31:P31"/>
    <mergeCell ref="A37:P37"/>
    <mergeCell ref="B92:C102"/>
    <mergeCell ref="B65:E66"/>
    <mergeCell ref="B74:H76"/>
    <mergeCell ref="B55:C55"/>
    <mergeCell ref="A69:P69"/>
    <mergeCell ref="A39:P39"/>
    <mergeCell ref="A62:P62"/>
    <mergeCell ref="A18:P18"/>
    <mergeCell ref="B146:I146"/>
    <mergeCell ref="B147:I147"/>
    <mergeCell ref="D23:G23"/>
    <mergeCell ref="D28:G28"/>
    <mergeCell ref="B148:I148"/>
    <mergeCell ref="B120:D120"/>
    <mergeCell ref="B135:I135"/>
    <mergeCell ref="B137:I137"/>
    <mergeCell ref="B138:I138"/>
    <mergeCell ref="B143:I143"/>
    <mergeCell ref="A132:P132"/>
    <mergeCell ref="A140:P140"/>
  </mergeCells>
  <pageMargins left="0.25" right="0.25" top="0.4" bottom="0.37" header="0.3" footer="0.3"/>
  <pageSetup orientation="portrait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2"/>
  <sheetViews>
    <sheetView topLeftCell="A86" workbookViewId="0">
      <selection activeCell="A93" sqref="A93:L141"/>
    </sheetView>
  </sheetViews>
  <sheetFormatPr baseColWidth="10" defaultRowHeight="12.75" x14ac:dyDescent="0.2"/>
  <cols>
    <col min="1" max="1" width="35.7109375" customWidth="1"/>
    <col min="2" max="12" width="8.28515625" customWidth="1"/>
  </cols>
  <sheetData>
    <row r="2" spans="1:12" ht="20.25" x14ac:dyDescent="0.3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2" ht="18" x14ac:dyDescent="0.2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4"/>
    </row>
    <row r="4" spans="1:12" ht="14.25" x14ac:dyDescent="0.2">
      <c r="A4" s="256" t="s">
        <v>147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8"/>
    </row>
    <row r="5" spans="1:12" x14ac:dyDescent="0.2">
      <c r="A5" s="259" t="s">
        <v>2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1"/>
    </row>
    <row r="6" spans="1:12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9"/>
    </row>
    <row r="7" spans="1:12" ht="13.5" x14ac:dyDescent="0.25">
      <c r="J7" s="2"/>
      <c r="K7" s="2"/>
      <c r="L7" s="2"/>
    </row>
    <row r="8" spans="1:12" ht="14.25" x14ac:dyDescent="0.2">
      <c r="A8" s="10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0" t="s">
        <v>14</v>
      </c>
    </row>
    <row r="9" spans="1:12" x14ac:dyDescent="0.2">
      <c r="A9" s="12" t="s">
        <v>15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0"/>
    </row>
    <row r="10" spans="1:12" ht="24" x14ac:dyDescent="0.2">
      <c r="A10" s="11" t="s">
        <v>16</v>
      </c>
      <c r="B10" s="31">
        <v>4708</v>
      </c>
      <c r="C10" s="31">
        <v>1020</v>
      </c>
      <c r="D10" s="31">
        <v>235</v>
      </c>
      <c r="E10" s="37">
        <v>430</v>
      </c>
      <c r="F10" s="35">
        <v>400</v>
      </c>
      <c r="G10" s="31">
        <v>2658</v>
      </c>
      <c r="H10" s="31">
        <f>+H11/3+501</f>
        <v>1388</v>
      </c>
      <c r="I10" s="31">
        <v>3815</v>
      </c>
      <c r="J10" s="51">
        <v>431</v>
      </c>
      <c r="K10" s="26">
        <v>428</v>
      </c>
      <c r="L10" s="26">
        <f>SUM(B10:K10)</f>
        <v>15513</v>
      </c>
    </row>
    <row r="11" spans="1:12" ht="24" x14ac:dyDescent="0.2">
      <c r="A11" s="11" t="s">
        <v>17</v>
      </c>
      <c r="B11" s="26">
        <v>9681</v>
      </c>
      <c r="C11" s="26">
        <v>849</v>
      </c>
      <c r="D11" s="26">
        <v>0</v>
      </c>
      <c r="E11" s="38">
        <v>0</v>
      </c>
      <c r="F11" s="33">
        <v>0</v>
      </c>
      <c r="G11" s="26">
        <v>1783</v>
      </c>
      <c r="H11" s="26">
        <v>2661</v>
      </c>
      <c r="I11" s="26">
        <v>8865</v>
      </c>
      <c r="J11" s="51">
        <v>0</v>
      </c>
      <c r="K11" s="26">
        <v>0</v>
      </c>
      <c r="L11" s="26">
        <f>SUM(B11:K11)</f>
        <v>23839</v>
      </c>
    </row>
    <row r="12" spans="1:12" x14ac:dyDescent="0.2">
      <c r="A12" s="11" t="s">
        <v>18</v>
      </c>
      <c r="B12" s="26">
        <v>2492</v>
      </c>
      <c r="C12" s="26">
        <v>502</v>
      </c>
      <c r="D12" s="26">
        <v>0</v>
      </c>
      <c r="E12" s="38">
        <v>0</v>
      </c>
      <c r="F12" s="33">
        <v>0</v>
      </c>
      <c r="G12" s="26">
        <v>354</v>
      </c>
      <c r="H12" s="26">
        <v>0</v>
      </c>
      <c r="I12" s="26">
        <v>1157</v>
      </c>
      <c r="J12" s="51">
        <v>0</v>
      </c>
      <c r="K12" s="26">
        <v>0</v>
      </c>
      <c r="L12" s="26">
        <f>SUM(B12:K12)</f>
        <v>4505</v>
      </c>
    </row>
    <row r="13" spans="1:12" x14ac:dyDescent="0.2">
      <c r="A13" s="11" t="s">
        <v>19</v>
      </c>
      <c r="B13" s="26">
        <v>235</v>
      </c>
      <c r="C13" s="26">
        <v>235</v>
      </c>
      <c r="D13" s="26">
        <v>235</v>
      </c>
      <c r="E13" s="39">
        <v>430</v>
      </c>
      <c r="F13" s="34">
        <v>400</v>
      </c>
      <c r="G13" s="26">
        <v>521</v>
      </c>
      <c r="H13" s="26">
        <v>501</v>
      </c>
      <c r="I13" s="26">
        <v>281</v>
      </c>
      <c r="J13" s="37">
        <v>431</v>
      </c>
      <c r="K13" s="26">
        <v>428</v>
      </c>
      <c r="L13" s="26">
        <f>SUM(B13:K13)</f>
        <v>3697</v>
      </c>
    </row>
    <row r="14" spans="1:12" x14ac:dyDescent="0.2">
      <c r="A14" s="12" t="s">
        <v>20</v>
      </c>
      <c r="B14" s="48"/>
      <c r="C14" s="13"/>
      <c r="D14" s="13"/>
      <c r="E14" s="13"/>
      <c r="F14" s="13"/>
      <c r="G14" s="13"/>
      <c r="H14" s="13"/>
      <c r="I14" s="13"/>
      <c r="J14" s="13"/>
      <c r="K14" s="36"/>
      <c r="L14" s="14"/>
    </row>
    <row r="15" spans="1:12" ht="24" x14ac:dyDescent="0.2">
      <c r="A15" s="11" t="s">
        <v>21</v>
      </c>
      <c r="B15" s="26">
        <v>2</v>
      </c>
      <c r="C15" s="26">
        <v>2</v>
      </c>
      <c r="D15" s="26">
        <v>0</v>
      </c>
      <c r="E15" s="26">
        <v>0</v>
      </c>
      <c r="F15" s="26">
        <v>0</v>
      </c>
      <c r="G15" s="26">
        <v>0</v>
      </c>
      <c r="H15" s="26">
        <v>1</v>
      </c>
      <c r="I15" s="26">
        <v>0</v>
      </c>
      <c r="J15" s="26">
        <v>0</v>
      </c>
      <c r="K15" s="26">
        <v>0</v>
      </c>
      <c r="L15" s="26">
        <f>SUM(B15:K15)</f>
        <v>5</v>
      </c>
    </row>
    <row r="16" spans="1:12" ht="24" x14ac:dyDescent="0.2">
      <c r="A16" s="11" t="s">
        <v>22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f>SUM(B16:K16)</f>
        <v>0</v>
      </c>
    </row>
    <row r="17" spans="1:12" x14ac:dyDescent="0.2">
      <c r="A17" s="11" t="s">
        <v>23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3</v>
      </c>
      <c r="I17" s="26">
        <v>0</v>
      </c>
      <c r="J17" s="26">
        <v>2</v>
      </c>
      <c r="K17" s="26">
        <v>0</v>
      </c>
      <c r="L17" s="26">
        <f>SUM(B17:K17)</f>
        <v>5</v>
      </c>
    </row>
    <row r="18" spans="1:12" ht="24" x14ac:dyDescent="0.2">
      <c r="A18" s="15" t="s">
        <v>24</v>
      </c>
      <c r="B18" s="16"/>
      <c r="C18" s="16"/>
      <c r="D18" s="16"/>
      <c r="E18" s="16"/>
      <c r="F18" s="16"/>
      <c r="G18" s="16"/>
      <c r="H18" s="16"/>
      <c r="I18" s="16"/>
      <c r="J18" s="16"/>
      <c r="K18" s="24"/>
      <c r="L18" s="16"/>
    </row>
    <row r="19" spans="1:12" ht="24" x14ac:dyDescent="0.2">
      <c r="A19" s="11" t="s">
        <v>25</v>
      </c>
      <c r="B19" s="26">
        <v>146</v>
      </c>
      <c r="C19" s="26">
        <v>118</v>
      </c>
      <c r="D19" s="26">
        <v>28</v>
      </c>
      <c r="E19" s="26">
        <v>7</v>
      </c>
      <c r="F19" s="26">
        <v>11</v>
      </c>
      <c r="G19" s="26">
        <v>65</v>
      </c>
      <c r="H19" s="26">
        <v>67</v>
      </c>
      <c r="I19" s="26">
        <v>135</v>
      </c>
      <c r="J19" s="26">
        <v>92</v>
      </c>
      <c r="K19" s="26">
        <v>90</v>
      </c>
      <c r="L19" s="26">
        <f>SUM(B19:K19)</f>
        <v>759</v>
      </c>
    </row>
    <row r="20" spans="1:12" ht="24" x14ac:dyDescent="0.2">
      <c r="A20" s="11" t="s">
        <v>26</v>
      </c>
      <c r="B20" s="26">
        <v>53</v>
      </c>
      <c r="C20" s="26">
        <v>49</v>
      </c>
      <c r="D20" s="26">
        <v>31</v>
      </c>
      <c r="E20" s="26">
        <v>24</v>
      </c>
      <c r="F20" s="26">
        <v>34</v>
      </c>
      <c r="G20" s="26">
        <v>49</v>
      </c>
      <c r="H20" s="26">
        <v>52</v>
      </c>
      <c r="I20" s="26">
        <v>35</v>
      </c>
      <c r="J20" s="26">
        <v>30</v>
      </c>
      <c r="K20" s="26">
        <v>51</v>
      </c>
      <c r="L20" s="26">
        <f>SUM(B20:K20)</f>
        <v>408</v>
      </c>
    </row>
    <row r="21" spans="1:12" ht="24" x14ac:dyDescent="0.2">
      <c r="A21" s="11" t="s">
        <v>27</v>
      </c>
      <c r="B21" s="26">
        <v>63</v>
      </c>
      <c r="C21" s="26">
        <v>49</v>
      </c>
      <c r="D21" s="26">
        <v>56</v>
      </c>
      <c r="E21" s="26">
        <v>40</v>
      </c>
      <c r="F21" s="26">
        <v>51</v>
      </c>
      <c r="G21" s="26">
        <v>59</v>
      </c>
      <c r="H21" s="26">
        <v>48</v>
      </c>
      <c r="I21" s="26">
        <v>53</v>
      </c>
      <c r="J21" s="26">
        <v>42</v>
      </c>
      <c r="K21" s="26">
        <v>44</v>
      </c>
      <c r="L21" s="26">
        <f>SUM(B21:K21)</f>
        <v>505</v>
      </c>
    </row>
    <row r="22" spans="1:12" ht="24" x14ac:dyDescent="0.2">
      <c r="A22" s="17" t="s">
        <v>28</v>
      </c>
      <c r="B22" s="24"/>
      <c r="C22" s="30"/>
      <c r="D22" s="30"/>
      <c r="E22" s="30"/>
      <c r="F22" s="30"/>
      <c r="G22" s="30"/>
      <c r="H22" s="30"/>
      <c r="I22" s="30"/>
      <c r="J22" s="30"/>
      <c r="K22" s="30"/>
      <c r="L22" s="18"/>
    </row>
    <row r="23" spans="1:12" x14ac:dyDescent="0.2">
      <c r="A23" s="11" t="s">
        <v>29</v>
      </c>
      <c r="B23" s="26">
        <v>42</v>
      </c>
      <c r="C23" s="26">
        <v>30</v>
      </c>
      <c r="D23" s="26">
        <v>29</v>
      </c>
      <c r="E23" s="26">
        <v>21</v>
      </c>
      <c r="F23" s="26">
        <v>28</v>
      </c>
      <c r="G23" s="26">
        <v>35</v>
      </c>
      <c r="H23" s="26">
        <v>27</v>
      </c>
      <c r="I23" s="26">
        <v>16</v>
      </c>
      <c r="J23" s="26">
        <v>10</v>
      </c>
      <c r="K23" s="26">
        <v>26</v>
      </c>
      <c r="L23" s="26">
        <f t="shared" ref="L23:L28" si="0">SUM(B23:K23)</f>
        <v>264</v>
      </c>
    </row>
    <row r="24" spans="1:12" x14ac:dyDescent="0.2">
      <c r="A24" s="11" t="s">
        <v>30</v>
      </c>
      <c r="B24" s="26">
        <v>6</v>
      </c>
      <c r="C24" s="26">
        <v>5</v>
      </c>
      <c r="D24" s="26">
        <v>11</v>
      </c>
      <c r="E24" s="26">
        <v>2</v>
      </c>
      <c r="F24" s="26">
        <v>2</v>
      </c>
      <c r="G24" s="26">
        <v>3</v>
      </c>
      <c r="H24" s="26">
        <v>5</v>
      </c>
      <c r="I24" s="26">
        <v>15</v>
      </c>
      <c r="J24" s="26">
        <v>5</v>
      </c>
      <c r="K24" s="26">
        <v>9</v>
      </c>
      <c r="L24" s="26">
        <f t="shared" si="0"/>
        <v>63</v>
      </c>
    </row>
    <row r="25" spans="1:12" x14ac:dyDescent="0.2">
      <c r="A25" s="11" t="s">
        <v>31</v>
      </c>
      <c r="B25" s="26">
        <v>5</v>
      </c>
      <c r="C25" s="26">
        <v>10</v>
      </c>
      <c r="D25" s="26">
        <v>13</v>
      </c>
      <c r="E25" s="26">
        <v>4</v>
      </c>
      <c r="F25" s="26">
        <v>8</v>
      </c>
      <c r="G25" s="26">
        <v>15</v>
      </c>
      <c r="H25" s="26">
        <v>5</v>
      </c>
      <c r="I25" s="26">
        <v>5</v>
      </c>
      <c r="J25" s="26">
        <v>5</v>
      </c>
      <c r="K25" s="26">
        <v>3</v>
      </c>
      <c r="L25" s="26">
        <f t="shared" si="0"/>
        <v>73</v>
      </c>
    </row>
    <row r="26" spans="1:12" x14ac:dyDescent="0.2">
      <c r="A26" s="11" t="s">
        <v>32</v>
      </c>
      <c r="B26" s="26">
        <v>18</v>
      </c>
      <c r="C26" s="26">
        <v>24</v>
      </c>
      <c r="D26" s="26">
        <v>25</v>
      </c>
      <c r="E26" s="26">
        <v>20</v>
      </c>
      <c r="F26" s="26">
        <v>23</v>
      </c>
      <c r="G26" s="26">
        <v>17</v>
      </c>
      <c r="H26" s="26">
        <v>14</v>
      </c>
      <c r="I26" s="26">
        <v>7</v>
      </c>
      <c r="J26" s="26">
        <v>2</v>
      </c>
      <c r="K26" s="26">
        <v>6</v>
      </c>
      <c r="L26" s="26">
        <f t="shared" si="0"/>
        <v>156</v>
      </c>
    </row>
    <row r="27" spans="1:12" x14ac:dyDescent="0.2">
      <c r="A27" s="11" t="s">
        <v>33</v>
      </c>
      <c r="B27" s="26">
        <v>7</v>
      </c>
      <c r="C27" s="26">
        <v>14</v>
      </c>
      <c r="D27" s="26">
        <v>17</v>
      </c>
      <c r="E27" s="26">
        <v>4</v>
      </c>
      <c r="F27" s="26">
        <v>14</v>
      </c>
      <c r="G27" s="26">
        <v>22</v>
      </c>
      <c r="H27" s="26">
        <v>6</v>
      </c>
      <c r="I27" s="26">
        <v>10</v>
      </c>
      <c r="J27" s="26">
        <v>6</v>
      </c>
      <c r="K27" s="26">
        <v>7</v>
      </c>
      <c r="L27" s="26">
        <f t="shared" si="0"/>
        <v>107</v>
      </c>
    </row>
    <row r="28" spans="1:12" ht="24" x14ac:dyDescent="0.2">
      <c r="A28" s="11" t="s">
        <v>34</v>
      </c>
      <c r="B28" s="49">
        <v>381</v>
      </c>
      <c r="C28" s="26">
        <v>25</v>
      </c>
      <c r="D28" s="26">
        <v>0</v>
      </c>
      <c r="E28" s="26">
        <v>0</v>
      </c>
      <c r="F28" s="26">
        <v>0</v>
      </c>
      <c r="G28" s="26">
        <v>324</v>
      </c>
      <c r="H28" s="26">
        <v>274</v>
      </c>
      <c r="I28" s="26">
        <v>49</v>
      </c>
      <c r="J28" s="26">
        <v>0</v>
      </c>
      <c r="K28" s="26">
        <v>0</v>
      </c>
      <c r="L28" s="26">
        <f t="shared" si="0"/>
        <v>1053</v>
      </c>
    </row>
    <row r="29" spans="1:12" ht="24" x14ac:dyDescent="0.2">
      <c r="A29" s="15" t="s">
        <v>35</v>
      </c>
      <c r="B29" s="16"/>
      <c r="C29" s="16"/>
      <c r="D29" s="16"/>
      <c r="E29" s="16"/>
      <c r="F29" s="16"/>
      <c r="G29" s="16"/>
      <c r="H29" s="16"/>
      <c r="I29" s="16"/>
      <c r="J29" s="16"/>
      <c r="K29" s="24"/>
      <c r="L29" s="16"/>
    </row>
    <row r="30" spans="1:12" ht="24" x14ac:dyDescent="0.2">
      <c r="A30" s="11" t="s">
        <v>36</v>
      </c>
      <c r="B30" s="26">
        <v>105</v>
      </c>
      <c r="C30" s="26">
        <v>103</v>
      </c>
      <c r="D30" s="26">
        <v>99</v>
      </c>
      <c r="E30" s="26">
        <v>104</v>
      </c>
      <c r="F30" s="26">
        <v>92</v>
      </c>
      <c r="G30" s="26">
        <v>93</v>
      </c>
      <c r="H30" s="26">
        <v>91</v>
      </c>
      <c r="I30" s="26">
        <v>87</v>
      </c>
      <c r="J30" s="26">
        <v>87</v>
      </c>
      <c r="K30" s="26">
        <v>75</v>
      </c>
      <c r="L30" s="26">
        <f t="shared" ref="L30:L35" si="1">SUM(B30:K30)</f>
        <v>936</v>
      </c>
    </row>
    <row r="31" spans="1:12" ht="24" x14ac:dyDescent="0.2">
      <c r="A31" s="11" t="s">
        <v>37</v>
      </c>
      <c r="B31" s="26">
        <v>73</v>
      </c>
      <c r="C31" s="26">
        <v>75</v>
      </c>
      <c r="D31" s="26">
        <v>71</v>
      </c>
      <c r="E31" s="26">
        <v>72</v>
      </c>
      <c r="F31" s="26">
        <v>66</v>
      </c>
      <c r="G31" s="26">
        <v>66</v>
      </c>
      <c r="H31" s="26">
        <v>64</v>
      </c>
      <c r="I31" s="26">
        <v>60</v>
      </c>
      <c r="J31" s="26">
        <v>50</v>
      </c>
      <c r="K31" s="26">
        <v>56</v>
      </c>
      <c r="L31" s="26">
        <f t="shared" si="1"/>
        <v>653</v>
      </c>
    </row>
    <row r="32" spans="1:12" ht="24" x14ac:dyDescent="0.2">
      <c r="A32" s="11" t="s">
        <v>38</v>
      </c>
      <c r="B32" s="23">
        <v>27</v>
      </c>
      <c r="C32" s="43">
        <v>26</v>
      </c>
      <c r="D32" s="43">
        <v>26</v>
      </c>
      <c r="E32" s="43">
        <v>32</v>
      </c>
      <c r="F32" s="43">
        <v>36</v>
      </c>
      <c r="G32" s="43">
        <v>36</v>
      </c>
      <c r="H32" s="43">
        <v>37</v>
      </c>
      <c r="I32" s="43">
        <v>15</v>
      </c>
      <c r="J32" s="43">
        <v>15</v>
      </c>
      <c r="K32" s="26">
        <v>15</v>
      </c>
      <c r="L32" s="26">
        <f t="shared" si="1"/>
        <v>265</v>
      </c>
    </row>
    <row r="33" spans="1:12" ht="24" x14ac:dyDescent="0.2">
      <c r="A33" s="11" t="s">
        <v>39</v>
      </c>
      <c r="B33" s="23">
        <v>44</v>
      </c>
      <c r="C33" s="26">
        <v>55</v>
      </c>
      <c r="D33" s="26">
        <v>41</v>
      </c>
      <c r="E33" s="26">
        <v>57</v>
      </c>
      <c r="F33" s="26">
        <v>45</v>
      </c>
      <c r="G33" s="26">
        <v>41</v>
      </c>
      <c r="H33" s="26">
        <v>35</v>
      </c>
      <c r="I33" s="26">
        <v>31</v>
      </c>
      <c r="J33" s="26">
        <v>29</v>
      </c>
      <c r="K33" s="26">
        <v>37</v>
      </c>
      <c r="L33" s="26">
        <f t="shared" si="1"/>
        <v>415</v>
      </c>
    </row>
    <row r="34" spans="1:12" ht="24" x14ac:dyDescent="0.2">
      <c r="A34" s="11" t="s">
        <v>40</v>
      </c>
      <c r="B34" s="23">
        <v>57</v>
      </c>
      <c r="C34" s="26">
        <v>58</v>
      </c>
      <c r="D34" s="26">
        <v>64</v>
      </c>
      <c r="E34" s="26">
        <v>71</v>
      </c>
      <c r="F34" s="26">
        <v>84</v>
      </c>
      <c r="G34" s="26">
        <v>85</v>
      </c>
      <c r="H34" s="26">
        <v>56</v>
      </c>
      <c r="I34" s="26">
        <v>48</v>
      </c>
      <c r="J34" s="26">
        <v>71</v>
      </c>
      <c r="K34" s="26">
        <v>56</v>
      </c>
      <c r="L34" s="26">
        <f t="shared" si="1"/>
        <v>650</v>
      </c>
    </row>
    <row r="35" spans="1:12" ht="24" x14ac:dyDescent="0.2">
      <c r="A35" s="11" t="s">
        <v>41</v>
      </c>
      <c r="B35" s="23">
        <v>47</v>
      </c>
      <c r="C35" s="26">
        <v>48</v>
      </c>
      <c r="D35" s="26">
        <v>52</v>
      </c>
      <c r="E35" s="26">
        <v>42</v>
      </c>
      <c r="F35" s="26">
        <v>34</v>
      </c>
      <c r="G35" s="26">
        <v>38</v>
      </c>
      <c r="H35" s="26">
        <v>43</v>
      </c>
      <c r="I35" s="26">
        <v>60</v>
      </c>
      <c r="J35" s="26">
        <v>51</v>
      </c>
      <c r="K35" s="26">
        <v>65</v>
      </c>
      <c r="L35" s="26">
        <f t="shared" si="1"/>
        <v>480</v>
      </c>
    </row>
    <row r="36" spans="1:12" x14ac:dyDescent="0.2">
      <c r="A36" s="15" t="s">
        <v>42</v>
      </c>
      <c r="B36" s="24"/>
      <c r="C36" s="16"/>
      <c r="D36" s="16"/>
      <c r="E36" s="16"/>
      <c r="F36" s="16"/>
      <c r="G36" s="16"/>
      <c r="H36" s="16"/>
      <c r="I36" s="16"/>
      <c r="J36" s="16"/>
      <c r="K36" s="24"/>
      <c r="L36" s="16"/>
    </row>
    <row r="37" spans="1:12" x14ac:dyDescent="0.2">
      <c r="A37" s="11" t="s">
        <v>43</v>
      </c>
      <c r="B37" s="26">
        <v>1</v>
      </c>
      <c r="C37" s="26">
        <v>0</v>
      </c>
      <c r="D37" s="26">
        <v>0</v>
      </c>
      <c r="E37" s="26">
        <v>0</v>
      </c>
      <c r="F37" s="26">
        <v>0</v>
      </c>
      <c r="G37" s="26">
        <v>1</v>
      </c>
      <c r="H37" s="26">
        <v>0</v>
      </c>
      <c r="I37" s="26">
        <v>1</v>
      </c>
      <c r="J37" s="26">
        <v>0</v>
      </c>
      <c r="K37" s="26">
        <v>1</v>
      </c>
      <c r="L37" s="26">
        <f t="shared" ref="L37:L60" si="2">SUM(B37:K37)</f>
        <v>4</v>
      </c>
    </row>
    <row r="38" spans="1:12" ht="24" x14ac:dyDescent="0.2">
      <c r="A38" s="11" t="s">
        <v>44</v>
      </c>
      <c r="B38" s="23">
        <v>2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1</v>
      </c>
      <c r="I38" s="26">
        <v>0</v>
      </c>
      <c r="J38" s="26">
        <v>0</v>
      </c>
      <c r="K38" s="26">
        <v>0</v>
      </c>
      <c r="L38" s="26">
        <f t="shared" si="2"/>
        <v>3</v>
      </c>
    </row>
    <row r="39" spans="1:12" ht="24" x14ac:dyDescent="0.2">
      <c r="A39" s="11" t="s">
        <v>45</v>
      </c>
      <c r="B39" s="23">
        <v>3</v>
      </c>
      <c r="C39" s="26">
        <v>5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36</v>
      </c>
      <c r="J39" s="26">
        <v>0</v>
      </c>
      <c r="K39" s="26">
        <v>16</v>
      </c>
      <c r="L39" s="26">
        <f t="shared" si="2"/>
        <v>60</v>
      </c>
    </row>
    <row r="40" spans="1:12" x14ac:dyDescent="0.2">
      <c r="A40" s="11" t="s">
        <v>46</v>
      </c>
      <c r="B40" s="23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1</v>
      </c>
      <c r="J40" s="26">
        <v>0</v>
      </c>
      <c r="K40" s="26">
        <v>0</v>
      </c>
      <c r="L40" s="26">
        <f t="shared" si="2"/>
        <v>1</v>
      </c>
    </row>
    <row r="41" spans="1:12" x14ac:dyDescent="0.2">
      <c r="A41" s="11" t="s">
        <v>47</v>
      </c>
      <c r="B41" s="23">
        <v>1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f t="shared" si="2"/>
        <v>1</v>
      </c>
    </row>
    <row r="42" spans="1:12" x14ac:dyDescent="0.2">
      <c r="A42" s="11" t="s">
        <v>48</v>
      </c>
      <c r="B42" s="23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3</v>
      </c>
      <c r="J42" s="26">
        <v>0</v>
      </c>
      <c r="K42" s="26">
        <v>0</v>
      </c>
      <c r="L42" s="26">
        <f t="shared" si="2"/>
        <v>3</v>
      </c>
    </row>
    <row r="43" spans="1:12" x14ac:dyDescent="0.2">
      <c r="A43" s="11" t="s">
        <v>49</v>
      </c>
      <c r="B43" s="23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f t="shared" si="2"/>
        <v>0</v>
      </c>
    </row>
    <row r="44" spans="1:12" x14ac:dyDescent="0.2">
      <c r="A44" s="11" t="s">
        <v>50</v>
      </c>
      <c r="B44" s="23">
        <v>0</v>
      </c>
      <c r="C44" s="26">
        <v>1</v>
      </c>
      <c r="D44" s="26">
        <v>0</v>
      </c>
      <c r="E44" s="26">
        <v>0</v>
      </c>
      <c r="F44" s="26">
        <v>0</v>
      </c>
      <c r="G44" s="26">
        <v>0</v>
      </c>
      <c r="H44" s="26">
        <v>2</v>
      </c>
      <c r="I44" s="26">
        <v>4</v>
      </c>
      <c r="J44" s="26">
        <v>2</v>
      </c>
      <c r="K44" s="26">
        <v>1</v>
      </c>
      <c r="L44" s="26">
        <f t="shared" si="2"/>
        <v>10</v>
      </c>
    </row>
    <row r="45" spans="1:12" x14ac:dyDescent="0.2">
      <c r="A45" s="11" t="s">
        <v>51</v>
      </c>
      <c r="B45" s="23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f t="shared" si="2"/>
        <v>0</v>
      </c>
    </row>
    <row r="46" spans="1:12" x14ac:dyDescent="0.2">
      <c r="A46" s="11" t="s">
        <v>52</v>
      </c>
      <c r="B46" s="23">
        <v>8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f t="shared" si="2"/>
        <v>8</v>
      </c>
    </row>
    <row r="47" spans="1:12" x14ac:dyDescent="0.2">
      <c r="A47" s="11" t="s">
        <v>53</v>
      </c>
      <c r="B47" s="23">
        <v>16</v>
      </c>
      <c r="C47" s="26">
        <v>6</v>
      </c>
      <c r="D47" s="26">
        <v>0</v>
      </c>
      <c r="E47" s="26">
        <v>0</v>
      </c>
      <c r="F47" s="26">
        <v>0</v>
      </c>
      <c r="G47" s="26">
        <v>5</v>
      </c>
      <c r="H47" s="26">
        <v>6</v>
      </c>
      <c r="I47" s="26">
        <v>4</v>
      </c>
      <c r="J47" s="26">
        <v>4</v>
      </c>
      <c r="K47" s="26">
        <v>1</v>
      </c>
      <c r="L47" s="26">
        <f t="shared" si="2"/>
        <v>42</v>
      </c>
    </row>
    <row r="48" spans="1:12" ht="24" x14ac:dyDescent="0.2">
      <c r="A48" s="11" t="s">
        <v>54</v>
      </c>
      <c r="B48" s="23">
        <v>34</v>
      </c>
      <c r="C48" s="26">
        <v>25</v>
      </c>
      <c r="D48" s="26">
        <v>0</v>
      </c>
      <c r="E48" s="26">
        <v>0</v>
      </c>
      <c r="F48" s="26">
        <v>0</v>
      </c>
      <c r="G48" s="26">
        <v>8</v>
      </c>
      <c r="H48" s="26">
        <v>15</v>
      </c>
      <c r="I48" s="26">
        <v>10</v>
      </c>
      <c r="J48" s="26">
        <v>9</v>
      </c>
      <c r="K48" s="26">
        <v>11</v>
      </c>
      <c r="L48" s="26">
        <f t="shared" si="2"/>
        <v>112</v>
      </c>
    </row>
    <row r="49" spans="1:12" ht="24" x14ac:dyDescent="0.2">
      <c r="A49" s="11" t="s">
        <v>55</v>
      </c>
      <c r="B49" s="23">
        <v>29</v>
      </c>
      <c r="C49" s="26">
        <v>27</v>
      </c>
      <c r="D49" s="26">
        <v>7</v>
      </c>
      <c r="E49" s="26">
        <v>0</v>
      </c>
      <c r="F49" s="26">
        <v>0</v>
      </c>
      <c r="G49" s="26">
        <v>9</v>
      </c>
      <c r="H49" s="26">
        <v>0</v>
      </c>
      <c r="I49" s="26">
        <v>1</v>
      </c>
      <c r="J49" s="26">
        <v>11</v>
      </c>
      <c r="K49" s="26">
        <v>16</v>
      </c>
      <c r="L49" s="26">
        <f t="shared" si="2"/>
        <v>100</v>
      </c>
    </row>
    <row r="50" spans="1:12" ht="24" x14ac:dyDescent="0.2">
      <c r="A50" s="11" t="s">
        <v>56</v>
      </c>
      <c r="B50" s="23">
        <v>29</v>
      </c>
      <c r="C50" s="26">
        <v>21</v>
      </c>
      <c r="D50" s="26">
        <v>10</v>
      </c>
      <c r="E50" s="26">
        <v>0</v>
      </c>
      <c r="F50" s="26">
        <v>0</v>
      </c>
      <c r="G50" s="26">
        <v>20</v>
      </c>
      <c r="H50" s="26">
        <v>16</v>
      </c>
      <c r="I50" s="26">
        <v>33</v>
      </c>
      <c r="J50" s="26">
        <v>26</v>
      </c>
      <c r="K50" s="26">
        <v>19</v>
      </c>
      <c r="L50" s="26">
        <f t="shared" si="2"/>
        <v>174</v>
      </c>
    </row>
    <row r="51" spans="1:12" ht="24" x14ac:dyDescent="0.2">
      <c r="A51" s="11" t="s">
        <v>57</v>
      </c>
      <c r="B51" s="23">
        <v>3</v>
      </c>
      <c r="C51" s="26">
        <v>5</v>
      </c>
      <c r="D51" s="26">
        <v>0</v>
      </c>
      <c r="E51" s="26">
        <v>0</v>
      </c>
      <c r="F51" s="26">
        <v>0</v>
      </c>
      <c r="G51" s="26">
        <v>0</v>
      </c>
      <c r="H51" s="26">
        <v>1</v>
      </c>
      <c r="I51" s="26">
        <v>1</v>
      </c>
      <c r="J51" s="26">
        <v>3</v>
      </c>
      <c r="K51" s="26">
        <v>2</v>
      </c>
      <c r="L51" s="26">
        <f t="shared" si="2"/>
        <v>15</v>
      </c>
    </row>
    <row r="52" spans="1:12" ht="24" x14ac:dyDescent="0.2">
      <c r="A52" s="11" t="s">
        <v>58</v>
      </c>
      <c r="B52" s="23">
        <v>0</v>
      </c>
      <c r="C52" s="26">
        <v>1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f t="shared" si="2"/>
        <v>1</v>
      </c>
    </row>
    <row r="53" spans="1:12" ht="24" x14ac:dyDescent="0.2">
      <c r="A53" s="11" t="s">
        <v>59</v>
      </c>
      <c r="B53" s="23">
        <v>10</v>
      </c>
      <c r="C53" s="26">
        <v>8</v>
      </c>
      <c r="D53" s="26">
        <v>0</v>
      </c>
      <c r="E53" s="26">
        <v>0</v>
      </c>
      <c r="F53" s="26">
        <v>0</v>
      </c>
      <c r="G53" s="26">
        <v>4</v>
      </c>
      <c r="H53" s="26">
        <v>5</v>
      </c>
      <c r="I53" s="26">
        <v>8</v>
      </c>
      <c r="J53" s="26">
        <v>1</v>
      </c>
      <c r="K53" s="26">
        <v>2</v>
      </c>
      <c r="L53" s="26">
        <f t="shared" si="2"/>
        <v>38</v>
      </c>
    </row>
    <row r="54" spans="1:12" ht="24" x14ac:dyDescent="0.2">
      <c r="A54" s="11" t="s">
        <v>60</v>
      </c>
      <c r="B54" s="23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f t="shared" si="2"/>
        <v>0</v>
      </c>
    </row>
    <row r="55" spans="1:12" x14ac:dyDescent="0.2">
      <c r="A55" s="11" t="s">
        <v>61</v>
      </c>
      <c r="B55" s="23">
        <v>4</v>
      </c>
      <c r="C55" s="26">
        <v>1</v>
      </c>
      <c r="D55" s="26">
        <v>0</v>
      </c>
      <c r="E55" s="26">
        <v>0</v>
      </c>
      <c r="F55" s="26">
        <v>0</v>
      </c>
      <c r="G55" s="26">
        <v>4</v>
      </c>
      <c r="H55" s="26">
        <v>5</v>
      </c>
      <c r="I55" s="26">
        <v>9</v>
      </c>
      <c r="J55" s="26">
        <v>2</v>
      </c>
      <c r="K55" s="26">
        <v>2</v>
      </c>
      <c r="L55" s="26">
        <f t="shared" si="2"/>
        <v>27</v>
      </c>
    </row>
    <row r="56" spans="1:12" x14ac:dyDescent="0.2">
      <c r="A56" s="11" t="s">
        <v>62</v>
      </c>
      <c r="B56" s="23">
        <v>2</v>
      </c>
      <c r="C56" s="26">
        <v>4</v>
      </c>
      <c r="D56" s="26">
        <v>0</v>
      </c>
      <c r="E56" s="26">
        <v>0</v>
      </c>
      <c r="F56" s="26">
        <v>0</v>
      </c>
      <c r="G56" s="26">
        <v>1</v>
      </c>
      <c r="H56" s="26">
        <v>2</v>
      </c>
      <c r="I56" s="26">
        <v>2</v>
      </c>
      <c r="J56" s="26">
        <v>2</v>
      </c>
      <c r="K56" s="26">
        <v>1</v>
      </c>
      <c r="L56" s="26">
        <f t="shared" si="2"/>
        <v>14</v>
      </c>
    </row>
    <row r="57" spans="1:12" ht="24" x14ac:dyDescent="0.2">
      <c r="A57" s="11" t="s">
        <v>63</v>
      </c>
      <c r="B57" s="23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13</v>
      </c>
      <c r="K57" s="26">
        <v>7</v>
      </c>
      <c r="L57" s="26">
        <f t="shared" si="2"/>
        <v>20</v>
      </c>
    </row>
    <row r="58" spans="1:12" ht="24" x14ac:dyDescent="0.2">
      <c r="A58" s="11" t="s">
        <v>64</v>
      </c>
      <c r="B58" s="23">
        <v>2</v>
      </c>
      <c r="C58" s="26">
        <v>11</v>
      </c>
      <c r="D58" s="26">
        <v>10</v>
      </c>
      <c r="E58" s="26">
        <v>7</v>
      </c>
      <c r="F58" s="26">
        <v>11</v>
      </c>
      <c r="G58" s="26">
        <v>12</v>
      </c>
      <c r="H58" s="26">
        <v>12</v>
      </c>
      <c r="I58" s="26">
        <v>22</v>
      </c>
      <c r="J58" s="26">
        <v>18</v>
      </c>
      <c r="K58" s="26">
        <v>11</v>
      </c>
      <c r="L58" s="26">
        <f t="shared" si="2"/>
        <v>116</v>
      </c>
    </row>
    <row r="59" spans="1:12" x14ac:dyDescent="0.2">
      <c r="A59" s="11" t="s">
        <v>65</v>
      </c>
      <c r="B59" s="23">
        <v>2</v>
      </c>
      <c r="C59" s="26">
        <v>3</v>
      </c>
      <c r="D59" s="26">
        <v>1</v>
      </c>
      <c r="E59" s="26">
        <v>0</v>
      </c>
      <c r="F59" s="26">
        <v>0</v>
      </c>
      <c r="G59" s="26">
        <v>1</v>
      </c>
      <c r="H59" s="26">
        <v>2</v>
      </c>
      <c r="I59" s="26">
        <v>0</v>
      </c>
      <c r="J59" s="26">
        <v>1</v>
      </c>
      <c r="K59" s="26">
        <v>0</v>
      </c>
      <c r="L59" s="26">
        <f t="shared" si="2"/>
        <v>10</v>
      </c>
    </row>
    <row r="60" spans="1:12" ht="24" x14ac:dyDescent="0.2">
      <c r="A60" s="11" t="s">
        <v>66</v>
      </c>
      <c r="B60" s="26">
        <f t="shared" ref="B60:K60" si="3">SUM(B37:B59)</f>
        <v>146</v>
      </c>
      <c r="C60" s="26">
        <f t="shared" si="3"/>
        <v>118</v>
      </c>
      <c r="D60" s="26">
        <f t="shared" si="3"/>
        <v>28</v>
      </c>
      <c r="E60" s="26">
        <f t="shared" si="3"/>
        <v>7</v>
      </c>
      <c r="F60" s="26">
        <f t="shared" si="3"/>
        <v>11</v>
      </c>
      <c r="G60" s="26">
        <f t="shared" si="3"/>
        <v>65</v>
      </c>
      <c r="H60" s="26">
        <v>67</v>
      </c>
      <c r="I60" s="26">
        <f t="shared" si="3"/>
        <v>135</v>
      </c>
      <c r="J60" s="26">
        <f t="shared" si="3"/>
        <v>92</v>
      </c>
      <c r="K60" s="26">
        <f t="shared" si="3"/>
        <v>90</v>
      </c>
      <c r="L60" s="26">
        <f t="shared" si="2"/>
        <v>759</v>
      </c>
    </row>
    <row r="61" spans="1:12" ht="24" x14ac:dyDescent="0.2">
      <c r="A61" s="15" t="s">
        <v>67</v>
      </c>
      <c r="B61" s="24"/>
      <c r="C61" s="16"/>
      <c r="D61" s="16"/>
      <c r="E61" s="16"/>
      <c r="F61" s="16"/>
      <c r="G61" s="16"/>
      <c r="H61" s="16"/>
      <c r="I61" s="16"/>
      <c r="J61" s="16"/>
      <c r="K61" s="24"/>
      <c r="L61" s="16"/>
    </row>
    <row r="62" spans="1:12" ht="24" x14ac:dyDescent="0.2">
      <c r="A62" s="22" t="s">
        <v>68</v>
      </c>
      <c r="B62" s="23">
        <v>137</v>
      </c>
      <c r="C62" s="26">
        <v>104</v>
      </c>
      <c r="D62" s="26">
        <v>107</v>
      </c>
      <c r="E62" s="26">
        <v>123</v>
      </c>
      <c r="F62" s="26">
        <v>108</v>
      </c>
      <c r="G62" s="26">
        <v>113</v>
      </c>
      <c r="H62" s="26">
        <v>90</v>
      </c>
      <c r="I62" s="26">
        <v>95</v>
      </c>
      <c r="J62" s="26">
        <v>100</v>
      </c>
      <c r="K62" s="26">
        <v>111</v>
      </c>
      <c r="L62" s="26">
        <f>SUM(B62:K62)</f>
        <v>1088</v>
      </c>
    </row>
    <row r="63" spans="1:12" x14ac:dyDescent="0.2">
      <c r="A63" s="22" t="s">
        <v>69</v>
      </c>
      <c r="B63" s="23">
        <v>112</v>
      </c>
      <c r="C63" s="26">
        <v>80</v>
      </c>
      <c r="D63" s="26">
        <v>70</v>
      </c>
      <c r="E63" s="26">
        <v>87</v>
      </c>
      <c r="F63" s="26">
        <v>90</v>
      </c>
      <c r="G63" s="26">
        <v>82</v>
      </c>
      <c r="H63" s="26">
        <v>65</v>
      </c>
      <c r="I63" s="26">
        <v>61</v>
      </c>
      <c r="J63" s="26">
        <v>68</v>
      </c>
      <c r="K63" s="26">
        <v>75</v>
      </c>
      <c r="L63" s="26">
        <f>SUM(B63:K63)</f>
        <v>790</v>
      </c>
    </row>
    <row r="64" spans="1:12" ht="24" x14ac:dyDescent="0.2">
      <c r="A64" s="22" t="s">
        <v>70</v>
      </c>
      <c r="B64" s="23">
        <v>137</v>
      </c>
      <c r="C64" s="26">
        <v>104</v>
      </c>
      <c r="D64" s="26">
        <v>107</v>
      </c>
      <c r="E64" s="26">
        <v>123</v>
      </c>
      <c r="F64" s="26">
        <v>108</v>
      </c>
      <c r="G64" s="26">
        <v>113</v>
      </c>
      <c r="H64" s="26">
        <v>90</v>
      </c>
      <c r="I64" s="26">
        <v>95</v>
      </c>
      <c r="J64" s="26">
        <v>100</v>
      </c>
      <c r="K64" s="26">
        <v>111</v>
      </c>
      <c r="L64" s="26">
        <f>SUM(B64:K64)</f>
        <v>1088</v>
      </c>
    </row>
    <row r="65" spans="1:12" ht="24" x14ac:dyDescent="0.2">
      <c r="A65" s="15" t="s">
        <v>71</v>
      </c>
      <c r="B65" s="24"/>
      <c r="C65" s="16"/>
      <c r="D65" s="16"/>
      <c r="E65" s="16"/>
      <c r="F65" s="16"/>
      <c r="G65" s="16"/>
      <c r="H65" s="16"/>
      <c r="I65" s="16"/>
      <c r="J65" s="16"/>
      <c r="K65" s="24"/>
      <c r="L65" s="16"/>
    </row>
    <row r="66" spans="1:12" ht="36" x14ac:dyDescent="0.2">
      <c r="A66" s="11" t="s">
        <v>72</v>
      </c>
      <c r="B66" s="26">
        <v>5</v>
      </c>
      <c r="C66" s="26">
        <v>1</v>
      </c>
      <c r="D66" s="26">
        <v>1</v>
      </c>
      <c r="E66" s="26">
        <v>1</v>
      </c>
      <c r="F66" s="26">
        <v>2</v>
      </c>
      <c r="G66" s="26">
        <v>17</v>
      </c>
      <c r="H66" s="26">
        <v>19</v>
      </c>
      <c r="I66" s="26">
        <v>7</v>
      </c>
      <c r="J66" s="26">
        <v>25</v>
      </c>
      <c r="K66" s="26">
        <v>14</v>
      </c>
      <c r="L66" s="26">
        <f t="shared" ref="L66:L92" si="4">SUM(B66:K66)</f>
        <v>92</v>
      </c>
    </row>
    <row r="67" spans="1:12" ht="24" x14ac:dyDescent="0.2">
      <c r="A67" s="11" t="s">
        <v>73</v>
      </c>
      <c r="B67" s="26">
        <v>0</v>
      </c>
      <c r="C67" s="26">
        <v>8</v>
      </c>
      <c r="D67" s="26">
        <v>8</v>
      </c>
      <c r="E67" s="26">
        <v>2</v>
      </c>
      <c r="F67" s="26">
        <v>4</v>
      </c>
      <c r="G67" s="26">
        <v>8</v>
      </c>
      <c r="H67" s="26">
        <v>10</v>
      </c>
      <c r="I67" s="26">
        <v>8</v>
      </c>
      <c r="J67" s="26">
        <v>25</v>
      </c>
      <c r="K67" s="26">
        <v>20</v>
      </c>
      <c r="L67" s="26">
        <f t="shared" si="4"/>
        <v>93</v>
      </c>
    </row>
    <row r="68" spans="1:12" ht="24" x14ac:dyDescent="0.2">
      <c r="A68" s="11" t="s">
        <v>74</v>
      </c>
      <c r="B68" s="26">
        <v>9</v>
      </c>
      <c r="C68" s="26">
        <v>5</v>
      </c>
      <c r="D68" s="26">
        <v>1</v>
      </c>
      <c r="E68" s="26">
        <v>1</v>
      </c>
      <c r="F68" s="26">
        <v>0</v>
      </c>
      <c r="G68" s="26">
        <v>14</v>
      </c>
      <c r="H68" s="26">
        <v>18</v>
      </c>
      <c r="I68" s="26">
        <v>16</v>
      </c>
      <c r="J68" s="26">
        <v>15</v>
      </c>
      <c r="K68" s="26">
        <v>10</v>
      </c>
      <c r="L68" s="26">
        <f t="shared" si="4"/>
        <v>89</v>
      </c>
    </row>
    <row r="69" spans="1:12" ht="24" x14ac:dyDescent="0.2">
      <c r="A69" s="11" t="s">
        <v>75</v>
      </c>
      <c r="B69" s="26">
        <v>5</v>
      </c>
      <c r="C69" s="26">
        <v>3</v>
      </c>
      <c r="D69" s="26">
        <v>2</v>
      </c>
      <c r="E69" s="26">
        <v>1</v>
      </c>
      <c r="F69" s="26">
        <v>2</v>
      </c>
      <c r="G69" s="26">
        <v>3</v>
      </c>
      <c r="H69" s="26">
        <v>2</v>
      </c>
      <c r="I69" s="26">
        <v>4</v>
      </c>
      <c r="J69" s="26">
        <v>2</v>
      </c>
      <c r="K69" s="26">
        <v>2</v>
      </c>
      <c r="L69" s="26">
        <f t="shared" si="4"/>
        <v>26</v>
      </c>
    </row>
    <row r="70" spans="1:12" ht="24" x14ac:dyDescent="0.2">
      <c r="A70" s="11" t="s">
        <v>76</v>
      </c>
      <c r="B70" s="26">
        <v>88</v>
      </c>
      <c r="C70" s="26">
        <v>69</v>
      </c>
      <c r="D70" s="26">
        <v>50</v>
      </c>
      <c r="E70" s="26">
        <v>31</v>
      </c>
      <c r="F70" s="26">
        <v>50</v>
      </c>
      <c r="G70" s="26">
        <v>92</v>
      </c>
      <c r="H70" s="26">
        <v>98</v>
      </c>
      <c r="I70" s="26">
        <v>62</v>
      </c>
      <c r="J70" s="26">
        <v>94</v>
      </c>
      <c r="K70" s="26">
        <v>107</v>
      </c>
      <c r="L70" s="26">
        <f t="shared" si="4"/>
        <v>741</v>
      </c>
    </row>
    <row r="71" spans="1:12" ht="36" x14ac:dyDescent="0.2">
      <c r="A71" s="11" t="s">
        <v>77</v>
      </c>
      <c r="B71" s="26">
        <v>97</v>
      </c>
      <c r="C71" s="26">
        <v>74</v>
      </c>
      <c r="D71" s="26">
        <v>51</v>
      </c>
      <c r="E71" s="26">
        <v>32</v>
      </c>
      <c r="F71" s="26">
        <v>50</v>
      </c>
      <c r="G71" s="26">
        <v>106</v>
      </c>
      <c r="H71" s="26">
        <v>116</v>
      </c>
      <c r="I71" s="26">
        <v>78</v>
      </c>
      <c r="J71" s="26">
        <v>109</v>
      </c>
      <c r="K71" s="26">
        <v>117</v>
      </c>
      <c r="L71" s="26">
        <f t="shared" si="4"/>
        <v>830</v>
      </c>
    </row>
    <row r="72" spans="1:12" x14ac:dyDescent="0.2">
      <c r="A72" s="22" t="s">
        <v>78</v>
      </c>
      <c r="B72" s="26">
        <v>141</v>
      </c>
      <c r="C72" s="26">
        <v>160</v>
      </c>
      <c r="D72" s="26">
        <v>156</v>
      </c>
      <c r="E72" s="26">
        <v>170</v>
      </c>
      <c r="F72" s="26">
        <v>152</v>
      </c>
      <c r="G72" s="26">
        <v>162</v>
      </c>
      <c r="H72" s="26">
        <v>125</v>
      </c>
      <c r="I72" s="26">
        <v>124</v>
      </c>
      <c r="J72" s="26">
        <v>150</v>
      </c>
      <c r="K72" s="26">
        <v>151</v>
      </c>
      <c r="L72" s="26">
        <f t="shared" si="4"/>
        <v>1491</v>
      </c>
    </row>
    <row r="73" spans="1:12" ht="24" x14ac:dyDescent="0.2">
      <c r="A73" s="11" t="s">
        <v>79</v>
      </c>
      <c r="B73" s="26">
        <v>418</v>
      </c>
      <c r="C73" s="26">
        <v>540</v>
      </c>
      <c r="D73" s="26">
        <v>569</v>
      </c>
      <c r="E73" s="26">
        <v>395</v>
      </c>
      <c r="F73" s="26">
        <v>505</v>
      </c>
      <c r="G73" s="26">
        <v>586</v>
      </c>
      <c r="H73" s="26">
        <v>506</v>
      </c>
      <c r="I73" s="26">
        <v>441</v>
      </c>
      <c r="J73" s="26">
        <v>582</v>
      </c>
      <c r="K73" s="26">
        <v>513</v>
      </c>
      <c r="L73" s="26">
        <f t="shared" si="4"/>
        <v>5055</v>
      </c>
    </row>
    <row r="74" spans="1:12" ht="24" x14ac:dyDescent="0.2">
      <c r="A74" s="11" t="s">
        <v>80</v>
      </c>
      <c r="B74" s="26">
        <v>155</v>
      </c>
      <c r="C74" s="26">
        <v>157</v>
      </c>
      <c r="D74" s="26">
        <v>133</v>
      </c>
      <c r="E74" s="26">
        <v>123</v>
      </c>
      <c r="F74" s="26">
        <v>139</v>
      </c>
      <c r="G74" s="26">
        <v>178</v>
      </c>
      <c r="H74" s="26">
        <v>92</v>
      </c>
      <c r="I74" s="26">
        <v>69</v>
      </c>
      <c r="J74" s="26">
        <v>160</v>
      </c>
      <c r="K74" s="26">
        <v>143</v>
      </c>
      <c r="L74" s="26">
        <f t="shared" si="4"/>
        <v>1349</v>
      </c>
    </row>
    <row r="75" spans="1:12" ht="24" x14ac:dyDescent="0.2">
      <c r="A75" s="11" t="s">
        <v>81</v>
      </c>
      <c r="B75" s="26">
        <v>108</v>
      </c>
      <c r="C75" s="26">
        <v>126</v>
      </c>
      <c r="D75" s="26">
        <v>98</v>
      </c>
      <c r="E75" s="26">
        <v>74</v>
      </c>
      <c r="F75" s="26">
        <v>73</v>
      </c>
      <c r="G75" s="26">
        <v>104</v>
      </c>
      <c r="H75" s="26">
        <v>51</v>
      </c>
      <c r="I75" s="26">
        <v>37</v>
      </c>
      <c r="J75" s="26">
        <v>100</v>
      </c>
      <c r="K75" s="26">
        <v>102</v>
      </c>
      <c r="L75" s="26">
        <f t="shared" si="4"/>
        <v>873</v>
      </c>
    </row>
    <row r="76" spans="1:12" ht="24" x14ac:dyDescent="0.2">
      <c r="A76" s="11" t="s">
        <v>82</v>
      </c>
      <c r="B76" s="23">
        <v>0</v>
      </c>
      <c r="C76" s="43">
        <v>0</v>
      </c>
      <c r="D76" s="43">
        <v>0</v>
      </c>
      <c r="E76" s="43">
        <v>0</v>
      </c>
      <c r="F76" s="43">
        <v>0</v>
      </c>
      <c r="G76" s="43">
        <v>0</v>
      </c>
      <c r="H76" s="43">
        <v>12</v>
      </c>
      <c r="I76" s="43">
        <v>2</v>
      </c>
      <c r="J76" s="43">
        <v>4</v>
      </c>
      <c r="K76" s="26">
        <v>4</v>
      </c>
      <c r="L76" s="26">
        <f t="shared" si="4"/>
        <v>22</v>
      </c>
    </row>
    <row r="77" spans="1:12" ht="24" x14ac:dyDescent="0.2">
      <c r="A77" s="11" t="s">
        <v>83</v>
      </c>
      <c r="B77" s="26">
        <v>80</v>
      </c>
      <c r="C77" s="26">
        <v>65</v>
      </c>
      <c r="D77" s="26">
        <v>55</v>
      </c>
      <c r="E77" s="26">
        <v>49</v>
      </c>
      <c r="F77" s="26">
        <v>72</v>
      </c>
      <c r="G77" s="26">
        <v>89</v>
      </c>
      <c r="H77" s="26">
        <v>44</v>
      </c>
      <c r="I77" s="26">
        <v>31</v>
      </c>
      <c r="J77" s="26">
        <v>83</v>
      </c>
      <c r="K77" s="26">
        <v>66</v>
      </c>
      <c r="L77" s="26">
        <f t="shared" si="4"/>
        <v>634</v>
      </c>
    </row>
    <row r="78" spans="1:12" ht="24" x14ac:dyDescent="0.2">
      <c r="A78" s="11" t="s">
        <v>84</v>
      </c>
      <c r="B78" s="26">
        <v>69</v>
      </c>
      <c r="C78" s="26">
        <v>61</v>
      </c>
      <c r="D78" s="26">
        <v>104</v>
      </c>
      <c r="E78" s="26">
        <v>67</v>
      </c>
      <c r="F78" s="26">
        <v>111</v>
      </c>
      <c r="G78" s="26">
        <v>105</v>
      </c>
      <c r="H78" s="26">
        <v>45</v>
      </c>
      <c r="I78" s="26">
        <v>34</v>
      </c>
      <c r="J78" s="26">
        <v>78</v>
      </c>
      <c r="K78" s="26">
        <v>95</v>
      </c>
      <c r="L78" s="26">
        <f t="shared" si="4"/>
        <v>769</v>
      </c>
    </row>
    <row r="79" spans="1:12" ht="24" x14ac:dyDescent="0.2">
      <c r="A79" s="11" t="s">
        <v>85</v>
      </c>
      <c r="B79" s="23">
        <v>50</v>
      </c>
      <c r="C79" s="43">
        <v>62</v>
      </c>
      <c r="D79" s="43">
        <v>62</v>
      </c>
      <c r="E79" s="43">
        <v>60</v>
      </c>
      <c r="F79" s="43">
        <v>78</v>
      </c>
      <c r="G79" s="43">
        <v>91</v>
      </c>
      <c r="H79" s="43">
        <v>45</v>
      </c>
      <c r="I79" s="43">
        <v>12</v>
      </c>
      <c r="J79" s="43">
        <v>55</v>
      </c>
      <c r="K79" s="26">
        <v>55</v>
      </c>
      <c r="L79" s="26">
        <f t="shared" si="4"/>
        <v>570</v>
      </c>
    </row>
    <row r="80" spans="1:12" ht="24" x14ac:dyDescent="0.2">
      <c r="A80" s="11" t="s">
        <v>86</v>
      </c>
      <c r="B80" s="26">
        <v>80</v>
      </c>
      <c r="C80" s="26">
        <v>65</v>
      </c>
      <c r="D80" s="26">
        <v>55</v>
      </c>
      <c r="E80" s="26">
        <v>49</v>
      </c>
      <c r="F80" s="26">
        <v>72</v>
      </c>
      <c r="G80" s="26">
        <v>89</v>
      </c>
      <c r="H80" s="26">
        <v>44</v>
      </c>
      <c r="I80" s="26">
        <v>31</v>
      </c>
      <c r="J80" s="26">
        <v>83</v>
      </c>
      <c r="K80" s="26">
        <v>66</v>
      </c>
      <c r="L80" s="26">
        <f t="shared" si="4"/>
        <v>634</v>
      </c>
    </row>
    <row r="81" spans="1:12" ht="24" x14ac:dyDescent="0.2">
      <c r="A81" s="11" t="s">
        <v>87</v>
      </c>
      <c r="B81" s="26">
        <v>69</v>
      </c>
      <c r="C81" s="26">
        <v>61</v>
      </c>
      <c r="D81" s="26">
        <v>104</v>
      </c>
      <c r="E81" s="26">
        <v>67</v>
      </c>
      <c r="F81" s="26">
        <v>111</v>
      </c>
      <c r="G81" s="26">
        <v>105</v>
      </c>
      <c r="H81" s="26">
        <v>45</v>
      </c>
      <c r="I81" s="26">
        <v>34</v>
      </c>
      <c r="J81" s="26">
        <v>78</v>
      </c>
      <c r="K81" s="26">
        <v>95</v>
      </c>
      <c r="L81" s="26">
        <f t="shared" si="4"/>
        <v>769</v>
      </c>
    </row>
    <row r="82" spans="1:12" ht="24" x14ac:dyDescent="0.2">
      <c r="A82" s="11" t="s">
        <v>88</v>
      </c>
      <c r="B82" s="23">
        <v>50</v>
      </c>
      <c r="C82" s="43">
        <v>62</v>
      </c>
      <c r="D82" s="43">
        <v>62</v>
      </c>
      <c r="E82" s="43">
        <v>60</v>
      </c>
      <c r="F82" s="43">
        <v>78</v>
      </c>
      <c r="G82" s="43">
        <v>91</v>
      </c>
      <c r="H82" s="43">
        <v>45</v>
      </c>
      <c r="I82" s="43">
        <v>12</v>
      </c>
      <c r="J82" s="43">
        <v>55</v>
      </c>
      <c r="K82" s="26">
        <v>55</v>
      </c>
      <c r="L82" s="26">
        <f t="shared" si="4"/>
        <v>570</v>
      </c>
    </row>
    <row r="83" spans="1:12" ht="24" x14ac:dyDescent="0.2">
      <c r="A83" s="11" t="s">
        <v>89</v>
      </c>
      <c r="B83" s="23">
        <v>35</v>
      </c>
      <c r="C83" s="26">
        <v>26</v>
      </c>
      <c r="D83" s="26">
        <v>26</v>
      </c>
      <c r="E83" s="26">
        <v>34</v>
      </c>
      <c r="F83" s="26">
        <v>22</v>
      </c>
      <c r="G83" s="26">
        <v>21</v>
      </c>
      <c r="H83" s="26">
        <v>21</v>
      </c>
      <c r="I83" s="26">
        <v>20</v>
      </c>
      <c r="J83" s="26">
        <v>20</v>
      </c>
      <c r="K83" s="26">
        <v>10</v>
      </c>
      <c r="L83" s="26">
        <f t="shared" si="4"/>
        <v>235</v>
      </c>
    </row>
    <row r="84" spans="1:12" ht="24" x14ac:dyDescent="0.2">
      <c r="A84" s="11" t="s">
        <v>90</v>
      </c>
      <c r="B84" s="26">
        <v>7</v>
      </c>
      <c r="C84" s="26">
        <v>2</v>
      </c>
      <c r="D84" s="26">
        <v>6</v>
      </c>
      <c r="E84" s="26">
        <v>4</v>
      </c>
      <c r="F84" s="26">
        <v>6</v>
      </c>
      <c r="G84" s="26">
        <v>4</v>
      </c>
      <c r="H84" s="26">
        <v>4</v>
      </c>
      <c r="I84" s="26">
        <v>3</v>
      </c>
      <c r="J84" s="26">
        <v>2</v>
      </c>
      <c r="K84" s="26">
        <v>10</v>
      </c>
      <c r="L84" s="26">
        <f t="shared" si="4"/>
        <v>48</v>
      </c>
    </row>
    <row r="85" spans="1:12" ht="24" x14ac:dyDescent="0.2">
      <c r="A85" s="11" t="s">
        <v>91</v>
      </c>
      <c r="B85" s="23">
        <v>0</v>
      </c>
      <c r="C85" s="43">
        <v>12</v>
      </c>
      <c r="D85" s="43">
        <v>12</v>
      </c>
      <c r="E85" s="43">
        <v>12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26">
        <v>0</v>
      </c>
      <c r="L85" s="26">
        <f t="shared" si="4"/>
        <v>36</v>
      </c>
    </row>
    <row r="86" spans="1:12" ht="24" x14ac:dyDescent="0.2">
      <c r="A86" s="11" t="s">
        <v>92</v>
      </c>
      <c r="B86" s="23">
        <v>1</v>
      </c>
      <c r="C86" s="26">
        <v>3</v>
      </c>
      <c r="D86" s="26">
        <v>5</v>
      </c>
      <c r="E86" s="26">
        <v>3</v>
      </c>
      <c r="F86" s="26">
        <v>3</v>
      </c>
      <c r="G86" s="26">
        <v>2</v>
      </c>
      <c r="H86" s="26">
        <v>2</v>
      </c>
      <c r="I86" s="26">
        <v>2</v>
      </c>
      <c r="J86" s="26">
        <v>2</v>
      </c>
      <c r="K86" s="26">
        <v>1</v>
      </c>
      <c r="L86" s="26">
        <f t="shared" si="4"/>
        <v>24</v>
      </c>
    </row>
    <row r="87" spans="1:12" ht="24" x14ac:dyDescent="0.2">
      <c r="A87" s="11" t="s">
        <v>93</v>
      </c>
      <c r="B87" s="23">
        <v>1</v>
      </c>
      <c r="C87" s="26">
        <v>3</v>
      </c>
      <c r="D87" s="26">
        <v>5</v>
      </c>
      <c r="E87" s="26">
        <v>3</v>
      </c>
      <c r="F87" s="26">
        <v>3</v>
      </c>
      <c r="G87" s="26">
        <v>2</v>
      </c>
      <c r="H87" s="26">
        <v>2</v>
      </c>
      <c r="I87" s="26">
        <v>2</v>
      </c>
      <c r="J87" s="26">
        <v>2</v>
      </c>
      <c r="K87" s="26">
        <v>1</v>
      </c>
      <c r="L87" s="26">
        <f t="shared" si="4"/>
        <v>24</v>
      </c>
    </row>
    <row r="88" spans="1:12" ht="24" x14ac:dyDescent="0.2">
      <c r="A88" s="11" t="s">
        <v>94</v>
      </c>
      <c r="B88" s="23">
        <v>1</v>
      </c>
      <c r="C88" s="43">
        <v>3</v>
      </c>
      <c r="D88" s="43">
        <v>3</v>
      </c>
      <c r="E88" s="43">
        <v>3</v>
      </c>
      <c r="F88" s="43">
        <v>3</v>
      </c>
      <c r="G88" s="43">
        <v>2</v>
      </c>
      <c r="H88" s="43">
        <v>2</v>
      </c>
      <c r="I88" s="43">
        <v>2</v>
      </c>
      <c r="J88" s="43">
        <v>2</v>
      </c>
      <c r="K88" s="26">
        <v>2</v>
      </c>
      <c r="L88" s="26">
        <f t="shared" si="4"/>
        <v>23</v>
      </c>
    </row>
    <row r="89" spans="1:12" ht="24" x14ac:dyDescent="0.2">
      <c r="A89" s="11" t="s">
        <v>95</v>
      </c>
      <c r="B89" s="23">
        <v>6</v>
      </c>
      <c r="C89" s="26">
        <v>4</v>
      </c>
      <c r="D89" s="26">
        <v>4</v>
      </c>
      <c r="E89" s="26">
        <v>2</v>
      </c>
      <c r="F89" s="26">
        <v>4</v>
      </c>
      <c r="G89" s="26">
        <v>4</v>
      </c>
      <c r="H89" s="26">
        <v>4</v>
      </c>
      <c r="I89" s="26">
        <v>2</v>
      </c>
      <c r="J89" s="26">
        <v>5</v>
      </c>
      <c r="K89" s="26">
        <v>4</v>
      </c>
      <c r="L89" s="26">
        <f t="shared" si="4"/>
        <v>39</v>
      </c>
    </row>
    <row r="90" spans="1:12" ht="24" x14ac:dyDescent="0.2">
      <c r="A90" s="11" t="s">
        <v>96</v>
      </c>
      <c r="B90" s="26">
        <f t="shared" ref="B90:J90" si="5">B74+B77+B80+B83+B86</f>
        <v>351</v>
      </c>
      <c r="C90" s="26">
        <f t="shared" si="5"/>
        <v>316</v>
      </c>
      <c r="D90" s="26">
        <f t="shared" si="5"/>
        <v>274</v>
      </c>
      <c r="E90" s="26">
        <f t="shared" si="5"/>
        <v>258</v>
      </c>
      <c r="F90" s="26">
        <f t="shared" si="5"/>
        <v>308</v>
      </c>
      <c r="G90" s="26">
        <f t="shared" si="5"/>
        <v>379</v>
      </c>
      <c r="H90" s="26">
        <v>203</v>
      </c>
      <c r="I90" s="26">
        <f t="shared" si="5"/>
        <v>153</v>
      </c>
      <c r="J90" s="26">
        <f t="shared" si="5"/>
        <v>348</v>
      </c>
      <c r="K90" s="26">
        <v>286</v>
      </c>
      <c r="L90" s="26">
        <f t="shared" si="4"/>
        <v>2876</v>
      </c>
    </row>
    <row r="91" spans="1:12" ht="24" x14ac:dyDescent="0.2">
      <c r="A91" s="11" t="s">
        <v>97</v>
      </c>
      <c r="B91" s="26">
        <f t="shared" ref="B91:K91" si="6">B75+B78+B81+B84+B87+B89</f>
        <v>260</v>
      </c>
      <c r="C91" s="26">
        <f t="shared" si="6"/>
        <v>257</v>
      </c>
      <c r="D91" s="26">
        <f t="shared" si="6"/>
        <v>321</v>
      </c>
      <c r="E91" s="26">
        <f t="shared" si="6"/>
        <v>217</v>
      </c>
      <c r="F91" s="26">
        <f t="shared" si="6"/>
        <v>308</v>
      </c>
      <c r="G91" s="26">
        <f t="shared" si="6"/>
        <v>324</v>
      </c>
      <c r="H91" s="26">
        <v>151</v>
      </c>
      <c r="I91" s="26">
        <f t="shared" si="6"/>
        <v>112</v>
      </c>
      <c r="J91" s="26">
        <f t="shared" si="6"/>
        <v>265</v>
      </c>
      <c r="K91" s="26">
        <f t="shared" si="6"/>
        <v>307</v>
      </c>
      <c r="L91" s="26">
        <f t="shared" si="4"/>
        <v>2522</v>
      </c>
    </row>
    <row r="92" spans="1:12" ht="24" x14ac:dyDescent="0.2">
      <c r="A92" s="11" t="s">
        <v>98</v>
      </c>
      <c r="B92" s="31">
        <v>101</v>
      </c>
      <c r="C92" s="43">
        <v>139</v>
      </c>
      <c r="D92" s="43">
        <v>139</v>
      </c>
      <c r="E92" s="43">
        <v>135</v>
      </c>
      <c r="F92" s="43">
        <v>156</v>
      </c>
      <c r="G92" s="43">
        <v>184</v>
      </c>
      <c r="H92" s="43">
        <v>104</v>
      </c>
      <c r="I92" s="43">
        <v>28</v>
      </c>
      <c r="J92" s="43">
        <v>116</v>
      </c>
      <c r="K92" s="26">
        <v>116</v>
      </c>
      <c r="L92" s="26">
        <f t="shared" si="4"/>
        <v>1218</v>
      </c>
    </row>
    <row r="93" spans="1:12" x14ac:dyDescent="0.2">
      <c r="A93" s="12" t="s">
        <v>99</v>
      </c>
      <c r="B93" s="48"/>
      <c r="C93" s="13"/>
      <c r="D93" s="13"/>
      <c r="E93" s="13"/>
      <c r="F93" s="13"/>
      <c r="G93" s="13"/>
      <c r="H93" s="13"/>
      <c r="I93" s="13"/>
      <c r="J93" s="13"/>
      <c r="K93" s="27"/>
      <c r="L93" s="28"/>
    </row>
    <row r="94" spans="1:12" ht="24" x14ac:dyDescent="0.2">
      <c r="A94" s="11" t="s">
        <v>100</v>
      </c>
      <c r="B94" s="46">
        <v>115</v>
      </c>
      <c r="C94" s="26">
        <v>106</v>
      </c>
      <c r="D94" s="26">
        <v>212</v>
      </c>
      <c r="E94" s="26">
        <v>212</v>
      </c>
      <c r="F94" s="26">
        <v>370</v>
      </c>
      <c r="G94" s="26">
        <v>370</v>
      </c>
      <c r="H94" s="26">
        <v>370</v>
      </c>
      <c r="I94" s="26">
        <v>670</v>
      </c>
      <c r="J94" s="26">
        <v>90</v>
      </c>
      <c r="K94" s="26">
        <v>224</v>
      </c>
      <c r="L94" s="26">
        <f t="shared" ref="L94:L106" si="7">SUM(B94:K94)</f>
        <v>2739</v>
      </c>
    </row>
    <row r="95" spans="1:12" ht="24" x14ac:dyDescent="0.2">
      <c r="A95" s="11" t="s">
        <v>101</v>
      </c>
      <c r="B95" s="46">
        <v>0</v>
      </c>
      <c r="C95" s="26">
        <v>0</v>
      </c>
      <c r="D95" s="26">
        <v>50</v>
      </c>
      <c r="E95" s="26">
        <v>50</v>
      </c>
      <c r="F95" s="26">
        <v>50</v>
      </c>
      <c r="G95" s="26">
        <v>50</v>
      </c>
      <c r="H95" s="26">
        <v>0</v>
      </c>
      <c r="I95" s="26">
        <v>0</v>
      </c>
      <c r="J95" s="26">
        <v>0</v>
      </c>
      <c r="K95" s="26">
        <v>70</v>
      </c>
      <c r="L95" s="26">
        <f t="shared" si="7"/>
        <v>270</v>
      </c>
    </row>
    <row r="96" spans="1:12" ht="24" x14ac:dyDescent="0.2">
      <c r="A96" s="11" t="s">
        <v>102</v>
      </c>
      <c r="B96" s="46">
        <v>0</v>
      </c>
      <c r="C96" s="26">
        <v>0</v>
      </c>
      <c r="D96" s="26">
        <v>281</v>
      </c>
      <c r="E96" s="26">
        <v>281</v>
      </c>
      <c r="F96" s="26">
        <v>281</v>
      </c>
      <c r="G96" s="26">
        <v>281</v>
      </c>
      <c r="H96" s="26">
        <v>0</v>
      </c>
      <c r="I96" s="26">
        <v>0</v>
      </c>
      <c r="J96" s="26">
        <v>0</v>
      </c>
      <c r="K96" s="26">
        <v>233</v>
      </c>
      <c r="L96" s="26">
        <f t="shared" si="7"/>
        <v>1357</v>
      </c>
    </row>
    <row r="97" spans="1:12" ht="24" x14ac:dyDescent="0.2">
      <c r="A97" s="11" t="s">
        <v>103</v>
      </c>
      <c r="B97" s="46">
        <v>0</v>
      </c>
      <c r="C97" s="26">
        <v>0</v>
      </c>
      <c r="D97" s="26">
        <v>174</v>
      </c>
      <c r="E97" s="26">
        <v>174</v>
      </c>
      <c r="F97" s="26">
        <v>174</v>
      </c>
      <c r="G97" s="26">
        <v>174</v>
      </c>
      <c r="H97" s="26">
        <v>0</v>
      </c>
      <c r="I97" s="26">
        <v>0</v>
      </c>
      <c r="J97" s="26">
        <v>0</v>
      </c>
      <c r="K97" s="26">
        <v>228</v>
      </c>
      <c r="L97" s="26">
        <f t="shared" si="7"/>
        <v>924</v>
      </c>
    </row>
    <row r="98" spans="1:12" ht="24" x14ac:dyDescent="0.2">
      <c r="A98" s="11" t="s">
        <v>104</v>
      </c>
      <c r="B98" s="46">
        <v>420</v>
      </c>
      <c r="C98" s="26">
        <v>459</v>
      </c>
      <c r="D98" s="26">
        <v>420</v>
      </c>
      <c r="E98" s="26">
        <v>327</v>
      </c>
      <c r="F98" s="26">
        <v>443</v>
      </c>
      <c r="G98" s="26">
        <v>424</v>
      </c>
      <c r="H98" s="26">
        <v>420</v>
      </c>
      <c r="I98" s="26">
        <v>619</v>
      </c>
      <c r="J98" s="50">
        <v>495</v>
      </c>
      <c r="K98" s="26">
        <v>437</v>
      </c>
      <c r="L98" s="26">
        <f t="shared" si="7"/>
        <v>4464</v>
      </c>
    </row>
    <row r="99" spans="1:12" ht="24" x14ac:dyDescent="0.2">
      <c r="A99" s="11" t="s">
        <v>105</v>
      </c>
      <c r="B99" s="46">
        <v>48</v>
      </c>
      <c r="C99" s="26">
        <v>48</v>
      </c>
      <c r="D99" s="26">
        <v>30</v>
      </c>
      <c r="E99" s="26">
        <v>30</v>
      </c>
      <c r="F99" s="26">
        <v>30</v>
      </c>
      <c r="G99" s="26">
        <v>67</v>
      </c>
      <c r="H99" s="26">
        <v>67</v>
      </c>
      <c r="I99" s="26">
        <v>70</v>
      </c>
      <c r="J99" s="26">
        <v>34</v>
      </c>
      <c r="K99" s="26">
        <v>34</v>
      </c>
      <c r="L99" s="26">
        <f t="shared" si="7"/>
        <v>458</v>
      </c>
    </row>
    <row r="100" spans="1:12" ht="24" x14ac:dyDescent="0.2">
      <c r="A100" s="11" t="s">
        <v>106</v>
      </c>
      <c r="B100" s="46">
        <v>285</v>
      </c>
      <c r="C100" s="26">
        <v>227</v>
      </c>
      <c r="D100" s="26">
        <v>295</v>
      </c>
      <c r="E100" s="26">
        <v>209</v>
      </c>
      <c r="F100" s="26">
        <v>278</v>
      </c>
      <c r="G100" s="26">
        <v>336</v>
      </c>
      <c r="H100" s="26">
        <v>330</v>
      </c>
      <c r="I100" s="26">
        <v>329</v>
      </c>
      <c r="J100" s="50">
        <v>370</v>
      </c>
      <c r="K100" s="26">
        <v>124</v>
      </c>
      <c r="L100" s="26">
        <f t="shared" si="7"/>
        <v>2783</v>
      </c>
    </row>
    <row r="101" spans="1:12" ht="24" x14ac:dyDescent="0.2">
      <c r="A101" s="11" t="s">
        <v>107</v>
      </c>
      <c r="B101" s="46">
        <v>230</v>
      </c>
      <c r="C101" s="26">
        <v>220</v>
      </c>
      <c r="D101" s="26">
        <v>215</v>
      </c>
      <c r="E101" s="26">
        <v>203</v>
      </c>
      <c r="F101" s="26">
        <v>147</v>
      </c>
      <c r="G101" s="26">
        <v>186</v>
      </c>
      <c r="H101" s="26">
        <v>120</v>
      </c>
      <c r="I101" s="26">
        <v>151</v>
      </c>
      <c r="J101" s="50">
        <v>138</v>
      </c>
      <c r="K101" s="26">
        <v>311</v>
      </c>
      <c r="L101" s="26">
        <f t="shared" si="7"/>
        <v>1921</v>
      </c>
    </row>
    <row r="102" spans="1:12" ht="24" x14ac:dyDescent="0.2">
      <c r="A102" s="11" t="s">
        <v>108</v>
      </c>
      <c r="B102" s="46">
        <v>932</v>
      </c>
      <c r="C102" s="26">
        <v>625</v>
      </c>
      <c r="D102" s="26">
        <v>731</v>
      </c>
      <c r="E102" s="26">
        <v>551</v>
      </c>
      <c r="F102" s="26">
        <v>902</v>
      </c>
      <c r="G102" s="26">
        <v>572</v>
      </c>
      <c r="H102" s="26">
        <v>855</v>
      </c>
      <c r="I102" s="26">
        <v>1352</v>
      </c>
      <c r="J102" s="50">
        <v>1231</v>
      </c>
      <c r="K102" s="26">
        <v>654</v>
      </c>
      <c r="L102" s="26">
        <f t="shared" si="7"/>
        <v>8405</v>
      </c>
    </row>
    <row r="103" spans="1:12" ht="24" x14ac:dyDescent="0.2">
      <c r="A103" s="11" t="s">
        <v>109</v>
      </c>
      <c r="B103" s="46">
        <v>188</v>
      </c>
      <c r="C103" s="26">
        <v>94</v>
      </c>
      <c r="D103" s="26">
        <v>123</v>
      </c>
      <c r="E103" s="26">
        <v>133</v>
      </c>
      <c r="F103" s="26">
        <v>159</v>
      </c>
      <c r="G103" s="26">
        <v>182</v>
      </c>
      <c r="H103" s="26">
        <v>197</v>
      </c>
      <c r="I103" s="26">
        <v>150</v>
      </c>
      <c r="J103" s="50">
        <v>184</v>
      </c>
      <c r="K103" s="26">
        <v>174</v>
      </c>
      <c r="L103" s="26">
        <f t="shared" si="7"/>
        <v>1584</v>
      </c>
    </row>
    <row r="104" spans="1:12" ht="24" x14ac:dyDescent="0.2">
      <c r="A104" s="11" t="s">
        <v>110</v>
      </c>
      <c r="B104" s="26">
        <f>SUM(B101:B103)</f>
        <v>1350</v>
      </c>
      <c r="C104" s="26">
        <f t="shared" ref="C104:K104" si="8">SUM(C101:C103)</f>
        <v>939</v>
      </c>
      <c r="D104" s="26">
        <f t="shared" si="8"/>
        <v>1069</v>
      </c>
      <c r="E104" s="26">
        <f t="shared" si="8"/>
        <v>887</v>
      </c>
      <c r="F104" s="26">
        <f t="shared" si="8"/>
        <v>1208</v>
      </c>
      <c r="G104" s="26">
        <f t="shared" si="8"/>
        <v>940</v>
      </c>
      <c r="H104" s="26">
        <f t="shared" si="8"/>
        <v>1172</v>
      </c>
      <c r="I104" s="26">
        <f t="shared" si="8"/>
        <v>1653</v>
      </c>
      <c r="J104" s="26">
        <f t="shared" si="8"/>
        <v>1553</v>
      </c>
      <c r="K104" s="26">
        <f t="shared" si="8"/>
        <v>1139</v>
      </c>
      <c r="L104" s="26">
        <f t="shared" si="7"/>
        <v>11910</v>
      </c>
    </row>
    <row r="105" spans="1:12" ht="24" x14ac:dyDescent="0.2">
      <c r="A105" s="11" t="s">
        <v>111</v>
      </c>
      <c r="B105" s="46">
        <v>3</v>
      </c>
      <c r="C105" s="26">
        <v>3</v>
      </c>
      <c r="D105" s="26">
        <v>3</v>
      </c>
      <c r="E105" s="26">
        <v>3</v>
      </c>
      <c r="F105" s="26">
        <v>3</v>
      </c>
      <c r="G105" s="26">
        <v>3</v>
      </c>
      <c r="H105" s="26">
        <v>3</v>
      </c>
      <c r="I105" s="26">
        <v>3</v>
      </c>
      <c r="J105" s="26">
        <v>3</v>
      </c>
      <c r="K105" s="26">
        <v>3</v>
      </c>
      <c r="L105" s="26">
        <f t="shared" si="7"/>
        <v>30</v>
      </c>
    </row>
    <row r="106" spans="1:12" ht="24" x14ac:dyDescent="0.2">
      <c r="A106" s="11" t="s">
        <v>112</v>
      </c>
      <c r="B106" s="46">
        <v>120</v>
      </c>
      <c r="C106" s="26">
        <v>76</v>
      </c>
      <c r="D106" s="26">
        <v>75</v>
      </c>
      <c r="E106" s="26">
        <v>108</v>
      </c>
      <c r="F106" s="26">
        <v>84</v>
      </c>
      <c r="G106" s="26">
        <v>96</v>
      </c>
      <c r="H106" s="26">
        <v>82</v>
      </c>
      <c r="I106" s="26">
        <v>96</v>
      </c>
      <c r="J106" s="26">
        <v>94</v>
      </c>
      <c r="K106" s="26">
        <v>116</v>
      </c>
      <c r="L106" s="26">
        <f t="shared" si="7"/>
        <v>947</v>
      </c>
    </row>
    <row r="107" spans="1:12" x14ac:dyDescent="0.2">
      <c r="A107" s="12" t="s">
        <v>113</v>
      </c>
      <c r="B107" s="48"/>
      <c r="C107" s="13"/>
      <c r="D107" s="13"/>
      <c r="E107" s="13"/>
      <c r="F107" s="13"/>
      <c r="G107" s="13"/>
      <c r="H107" s="13"/>
      <c r="I107" s="13"/>
      <c r="J107" s="13"/>
      <c r="K107" s="13"/>
      <c r="L107" s="28"/>
    </row>
    <row r="108" spans="1:12" ht="24" x14ac:dyDescent="0.2">
      <c r="A108" s="11" t="s">
        <v>114</v>
      </c>
      <c r="B108" s="23">
        <f t="shared" ref="B108:K109" si="9">B114+B120</f>
        <v>3240</v>
      </c>
      <c r="C108" s="23">
        <f t="shared" si="9"/>
        <v>4710</v>
      </c>
      <c r="D108" s="23">
        <f t="shared" si="9"/>
        <v>5016</v>
      </c>
      <c r="E108" s="23">
        <f t="shared" si="9"/>
        <v>2652</v>
      </c>
      <c r="F108" s="23">
        <f t="shared" si="9"/>
        <v>5496</v>
      </c>
      <c r="G108" s="23">
        <f t="shared" si="9"/>
        <v>6192</v>
      </c>
      <c r="H108" s="23">
        <f t="shared" si="9"/>
        <v>3120</v>
      </c>
      <c r="I108" s="23">
        <f t="shared" si="9"/>
        <v>6888</v>
      </c>
      <c r="J108" s="23">
        <f t="shared" si="9"/>
        <v>4854</v>
      </c>
      <c r="K108" s="23">
        <f t="shared" si="9"/>
        <v>4854</v>
      </c>
      <c r="L108" s="26">
        <f>SUM(B108:K108)</f>
        <v>47022</v>
      </c>
    </row>
    <row r="109" spans="1:12" x14ac:dyDescent="0.2">
      <c r="A109" s="11" t="s">
        <v>115</v>
      </c>
      <c r="B109" s="23">
        <f t="shared" si="9"/>
        <v>180</v>
      </c>
      <c r="C109" s="23">
        <f t="shared" si="9"/>
        <v>196</v>
      </c>
      <c r="D109" s="23">
        <f t="shared" si="9"/>
        <v>209</v>
      </c>
      <c r="E109" s="23">
        <f t="shared" si="9"/>
        <v>221</v>
      </c>
      <c r="F109" s="23">
        <f t="shared" si="9"/>
        <v>229</v>
      </c>
      <c r="G109" s="23">
        <f t="shared" si="9"/>
        <v>248</v>
      </c>
      <c r="H109" s="23">
        <f t="shared" si="9"/>
        <v>250</v>
      </c>
      <c r="I109" s="23">
        <f t="shared" si="9"/>
        <v>277</v>
      </c>
      <c r="J109" s="23">
        <f t="shared" si="9"/>
        <v>269</v>
      </c>
      <c r="K109" s="23">
        <f t="shared" si="9"/>
        <v>259</v>
      </c>
      <c r="L109" s="26">
        <f>SUM(B109:K109)</f>
        <v>2338</v>
      </c>
    </row>
    <row r="110" spans="1:12" x14ac:dyDescent="0.2">
      <c r="A110" s="11" t="s">
        <v>116</v>
      </c>
      <c r="B110" s="23">
        <v>1</v>
      </c>
      <c r="C110" s="23">
        <v>2</v>
      </c>
      <c r="D110" s="23">
        <v>2</v>
      </c>
      <c r="E110" s="23">
        <v>1</v>
      </c>
      <c r="F110" s="23">
        <v>1</v>
      </c>
      <c r="G110" s="23">
        <v>2</v>
      </c>
      <c r="H110" s="23">
        <v>3</v>
      </c>
      <c r="I110" s="23">
        <v>6</v>
      </c>
      <c r="J110" s="23">
        <v>0</v>
      </c>
      <c r="K110" s="23">
        <v>0</v>
      </c>
      <c r="L110" s="26">
        <f>SUM(B110:K110)</f>
        <v>18</v>
      </c>
    </row>
    <row r="111" spans="1:12" ht="24" x14ac:dyDescent="0.2">
      <c r="A111" s="15" t="s">
        <v>117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24"/>
    </row>
    <row r="112" spans="1:12" ht="24" x14ac:dyDescent="0.2">
      <c r="A112" s="11" t="s">
        <v>118</v>
      </c>
      <c r="B112" s="23">
        <v>720</v>
      </c>
      <c r="C112" s="23">
        <v>1116</v>
      </c>
      <c r="D112" s="23">
        <v>1212</v>
      </c>
      <c r="E112" s="23">
        <v>666</v>
      </c>
      <c r="F112" s="23">
        <v>1392</v>
      </c>
      <c r="G112" s="23">
        <v>1488</v>
      </c>
      <c r="H112" s="23">
        <v>756</v>
      </c>
      <c r="I112" s="23">
        <v>1668</v>
      </c>
      <c r="J112" s="23">
        <v>2196</v>
      </c>
      <c r="K112" s="23">
        <v>2196</v>
      </c>
      <c r="L112" s="26">
        <f>SUM(B112:K112)</f>
        <v>13410</v>
      </c>
    </row>
    <row r="113" spans="1:12" ht="24" x14ac:dyDescent="0.2">
      <c r="A113" s="11" t="s">
        <v>119</v>
      </c>
      <c r="B113" s="23">
        <v>720</v>
      </c>
      <c r="C113" s="23">
        <v>1116</v>
      </c>
      <c r="D113" s="23">
        <v>1212</v>
      </c>
      <c r="E113" s="23">
        <v>666</v>
      </c>
      <c r="F113" s="23">
        <v>1392</v>
      </c>
      <c r="G113" s="23">
        <v>1488</v>
      </c>
      <c r="H113" s="23">
        <v>756</v>
      </c>
      <c r="I113" s="23">
        <v>1668</v>
      </c>
      <c r="J113" s="23">
        <v>528</v>
      </c>
      <c r="K113" s="23">
        <v>528</v>
      </c>
      <c r="L113" s="26">
        <f>SUM(B113:K113)</f>
        <v>10074</v>
      </c>
    </row>
    <row r="114" spans="1:12" ht="24" x14ac:dyDescent="0.2">
      <c r="A114" s="11" t="s">
        <v>120</v>
      </c>
      <c r="B114" s="23">
        <f t="shared" ref="B114:K114" si="10">SUM(B112:B113)</f>
        <v>1440</v>
      </c>
      <c r="C114" s="23">
        <f t="shared" si="10"/>
        <v>2232</v>
      </c>
      <c r="D114" s="23">
        <f t="shared" si="10"/>
        <v>2424</v>
      </c>
      <c r="E114" s="23">
        <f t="shared" si="10"/>
        <v>1332</v>
      </c>
      <c r="F114" s="23">
        <f t="shared" si="10"/>
        <v>2784</v>
      </c>
      <c r="G114" s="23">
        <f t="shared" si="10"/>
        <v>2976</v>
      </c>
      <c r="H114" s="23">
        <f t="shared" si="10"/>
        <v>1512</v>
      </c>
      <c r="I114" s="23">
        <f t="shared" si="10"/>
        <v>3336</v>
      </c>
      <c r="J114" s="23">
        <f t="shared" si="10"/>
        <v>2724</v>
      </c>
      <c r="K114" s="23">
        <f t="shared" si="10"/>
        <v>2724</v>
      </c>
      <c r="L114" s="26">
        <f>SUM(B114:K114)</f>
        <v>23484</v>
      </c>
    </row>
    <row r="115" spans="1:12" x14ac:dyDescent="0.2">
      <c r="A115" s="11" t="s">
        <v>121</v>
      </c>
      <c r="B115" s="23">
        <v>80</v>
      </c>
      <c r="C115" s="23">
        <v>93</v>
      </c>
      <c r="D115" s="23">
        <v>101</v>
      </c>
      <c r="E115" s="23">
        <v>111</v>
      </c>
      <c r="F115" s="23">
        <v>116</v>
      </c>
      <c r="G115" s="23">
        <v>124</v>
      </c>
      <c r="H115" s="23">
        <v>126</v>
      </c>
      <c r="I115" s="23">
        <v>139</v>
      </c>
      <c r="J115" s="23">
        <v>159</v>
      </c>
      <c r="K115" s="23">
        <v>159</v>
      </c>
      <c r="L115" s="26">
        <f>SUM(B115:K115)</f>
        <v>1208</v>
      </c>
    </row>
    <row r="116" spans="1:12" ht="24" x14ac:dyDescent="0.2">
      <c r="A116" s="15" t="s">
        <v>122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24"/>
    </row>
    <row r="117" spans="1:12" ht="24" x14ac:dyDescent="0.2">
      <c r="A117" s="11" t="s">
        <v>123</v>
      </c>
      <c r="B117" s="44">
        <v>900</v>
      </c>
      <c r="C117" s="23">
        <v>1239</v>
      </c>
      <c r="D117" s="23">
        <v>1296</v>
      </c>
      <c r="E117" s="23">
        <v>660</v>
      </c>
      <c r="F117" s="23">
        <v>1356</v>
      </c>
      <c r="G117" s="23">
        <v>1488</v>
      </c>
      <c r="H117" s="23">
        <v>744</v>
      </c>
      <c r="I117" s="23">
        <v>1656</v>
      </c>
      <c r="J117" s="23">
        <v>940</v>
      </c>
      <c r="K117" s="23">
        <v>940</v>
      </c>
      <c r="L117" s="26">
        <f>SUM(B117:K117)</f>
        <v>11219</v>
      </c>
    </row>
    <row r="118" spans="1:12" ht="24" x14ac:dyDescent="0.2">
      <c r="A118" s="11" t="s">
        <v>124</v>
      </c>
      <c r="B118" s="44">
        <v>900</v>
      </c>
      <c r="C118" s="23">
        <v>1239</v>
      </c>
      <c r="D118" s="23">
        <v>1296</v>
      </c>
      <c r="E118" s="23">
        <v>660</v>
      </c>
      <c r="F118" s="23">
        <v>1356</v>
      </c>
      <c r="G118" s="23">
        <v>1488</v>
      </c>
      <c r="H118" s="23">
        <v>744</v>
      </c>
      <c r="I118" s="23">
        <v>1656</v>
      </c>
      <c r="J118" s="23">
        <v>1050</v>
      </c>
      <c r="K118" s="23">
        <v>1050</v>
      </c>
      <c r="L118" s="26">
        <f>SUM(B118:K118)</f>
        <v>11439</v>
      </c>
    </row>
    <row r="119" spans="1:12" ht="24" x14ac:dyDescent="0.2">
      <c r="A119" s="11" t="s">
        <v>125</v>
      </c>
      <c r="B119" s="44">
        <v>0</v>
      </c>
      <c r="C119" s="23">
        <v>0</v>
      </c>
      <c r="D119" s="23">
        <v>0</v>
      </c>
      <c r="E119" s="23">
        <v>0</v>
      </c>
      <c r="F119" s="23">
        <v>0</v>
      </c>
      <c r="G119" s="23">
        <v>240</v>
      </c>
      <c r="H119" s="23">
        <v>120</v>
      </c>
      <c r="I119" s="23">
        <v>240</v>
      </c>
      <c r="J119" s="23">
        <v>140</v>
      </c>
      <c r="K119" s="23">
        <v>140</v>
      </c>
      <c r="L119" s="26">
        <f>SUM(B119:K119)</f>
        <v>880</v>
      </c>
    </row>
    <row r="120" spans="1:12" ht="24" x14ac:dyDescent="0.2">
      <c r="A120" s="11" t="s">
        <v>126</v>
      </c>
      <c r="B120" s="23">
        <f t="shared" ref="B120:K120" si="11">SUM(B117:B119)</f>
        <v>1800</v>
      </c>
      <c r="C120" s="23">
        <f t="shared" si="11"/>
        <v>2478</v>
      </c>
      <c r="D120" s="23">
        <f t="shared" si="11"/>
        <v>2592</v>
      </c>
      <c r="E120" s="23">
        <f t="shared" si="11"/>
        <v>1320</v>
      </c>
      <c r="F120" s="23">
        <f t="shared" si="11"/>
        <v>2712</v>
      </c>
      <c r="G120" s="23">
        <f t="shared" si="11"/>
        <v>3216</v>
      </c>
      <c r="H120" s="23">
        <f t="shared" si="11"/>
        <v>1608</v>
      </c>
      <c r="I120" s="23">
        <f t="shared" si="11"/>
        <v>3552</v>
      </c>
      <c r="J120" s="23">
        <f t="shared" si="11"/>
        <v>2130</v>
      </c>
      <c r="K120" s="23">
        <f t="shared" si="11"/>
        <v>2130</v>
      </c>
      <c r="L120" s="26">
        <f>SUM(B120:K120)</f>
        <v>23538</v>
      </c>
    </row>
    <row r="121" spans="1:12" x14ac:dyDescent="0.2">
      <c r="A121" s="11" t="s">
        <v>127</v>
      </c>
      <c r="B121" s="23">
        <v>100</v>
      </c>
      <c r="C121" s="23">
        <v>103</v>
      </c>
      <c r="D121" s="23">
        <v>108</v>
      </c>
      <c r="E121" s="23">
        <v>110</v>
      </c>
      <c r="F121" s="23">
        <v>113</v>
      </c>
      <c r="G121" s="23">
        <v>124</v>
      </c>
      <c r="H121" s="23">
        <v>124</v>
      </c>
      <c r="I121" s="23">
        <v>138</v>
      </c>
      <c r="J121" s="23">
        <v>110</v>
      </c>
      <c r="K121" s="23">
        <v>100</v>
      </c>
      <c r="L121" s="26">
        <f>SUM(B121:K121)</f>
        <v>1130</v>
      </c>
    </row>
    <row r="122" spans="1:12" ht="24" x14ac:dyDescent="0.2">
      <c r="A122" s="15" t="s">
        <v>128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24"/>
    </row>
    <row r="123" spans="1:12" ht="24" x14ac:dyDescent="0.2">
      <c r="A123" s="11" t="s">
        <v>129</v>
      </c>
      <c r="B123" s="23">
        <f t="shared" ref="B123:K124" si="12">B126+B128+B130+B132+B134+B136+B138+B140</f>
        <v>972</v>
      </c>
      <c r="C123" s="23">
        <f t="shared" si="12"/>
        <v>972</v>
      </c>
      <c r="D123" s="23">
        <f t="shared" si="12"/>
        <v>972</v>
      </c>
      <c r="E123" s="23">
        <f t="shared" si="12"/>
        <v>972</v>
      </c>
      <c r="F123" s="23">
        <v>972</v>
      </c>
      <c r="G123" s="23">
        <f t="shared" si="12"/>
        <v>972</v>
      </c>
      <c r="H123" s="23">
        <f t="shared" si="12"/>
        <v>972</v>
      </c>
      <c r="I123" s="23">
        <f t="shared" si="12"/>
        <v>972</v>
      </c>
      <c r="J123" s="23">
        <f t="shared" si="12"/>
        <v>972</v>
      </c>
      <c r="K123" s="23">
        <f t="shared" si="12"/>
        <v>972</v>
      </c>
      <c r="L123" s="26">
        <f t="shared" ref="L123:L141" si="13">SUM(B123:K123)</f>
        <v>9720</v>
      </c>
    </row>
    <row r="124" spans="1:12" ht="24" x14ac:dyDescent="0.2">
      <c r="A124" s="11" t="s">
        <v>130</v>
      </c>
      <c r="B124" s="23">
        <f t="shared" si="12"/>
        <v>179</v>
      </c>
      <c r="C124" s="23">
        <f t="shared" si="12"/>
        <v>179</v>
      </c>
      <c r="D124" s="23">
        <f t="shared" si="12"/>
        <v>179</v>
      </c>
      <c r="E124" s="23">
        <f t="shared" si="12"/>
        <v>179</v>
      </c>
      <c r="F124" s="23">
        <v>179</v>
      </c>
      <c r="G124" s="23">
        <f t="shared" si="12"/>
        <v>179</v>
      </c>
      <c r="H124" s="23">
        <f t="shared" si="12"/>
        <v>179</v>
      </c>
      <c r="I124" s="23">
        <f t="shared" si="12"/>
        <v>179</v>
      </c>
      <c r="J124" s="23">
        <f t="shared" si="12"/>
        <v>179</v>
      </c>
      <c r="K124" s="23">
        <f t="shared" si="12"/>
        <v>179</v>
      </c>
      <c r="L124" s="26">
        <f t="shared" si="13"/>
        <v>1790</v>
      </c>
    </row>
    <row r="125" spans="1:12" x14ac:dyDescent="0.2">
      <c r="A125" s="11" t="s">
        <v>116</v>
      </c>
      <c r="B125" s="44">
        <v>4</v>
      </c>
      <c r="C125" s="23">
        <v>4</v>
      </c>
      <c r="D125" s="23">
        <v>4</v>
      </c>
      <c r="E125" s="23">
        <v>4</v>
      </c>
      <c r="F125" s="23">
        <v>4</v>
      </c>
      <c r="G125" s="23">
        <v>4</v>
      </c>
      <c r="H125" s="23">
        <v>4</v>
      </c>
      <c r="I125" s="23">
        <v>4</v>
      </c>
      <c r="J125" s="23">
        <v>4</v>
      </c>
      <c r="K125" s="23">
        <v>4</v>
      </c>
      <c r="L125" s="26">
        <f t="shared" si="13"/>
        <v>40</v>
      </c>
    </row>
    <row r="126" spans="1:12" ht="24" x14ac:dyDescent="0.2">
      <c r="A126" s="11" t="s">
        <v>131</v>
      </c>
      <c r="B126" s="47">
        <v>390</v>
      </c>
      <c r="C126" s="25">
        <v>390</v>
      </c>
      <c r="D126" s="25">
        <v>390</v>
      </c>
      <c r="E126" s="25">
        <v>390</v>
      </c>
      <c r="F126" s="25">
        <v>390</v>
      </c>
      <c r="G126" s="25">
        <v>390</v>
      </c>
      <c r="H126" s="25">
        <v>390</v>
      </c>
      <c r="I126" s="25">
        <v>390</v>
      </c>
      <c r="J126" s="25">
        <v>390</v>
      </c>
      <c r="K126" s="25">
        <v>390</v>
      </c>
      <c r="L126" s="26">
        <f t="shared" si="13"/>
        <v>3900</v>
      </c>
    </row>
    <row r="127" spans="1:12" x14ac:dyDescent="0.2">
      <c r="A127" s="11" t="s">
        <v>132</v>
      </c>
      <c r="B127" s="47">
        <v>65</v>
      </c>
      <c r="C127" s="25">
        <v>65</v>
      </c>
      <c r="D127" s="25">
        <v>65</v>
      </c>
      <c r="E127" s="25">
        <v>65</v>
      </c>
      <c r="F127" s="25">
        <v>65</v>
      </c>
      <c r="G127" s="25">
        <v>65</v>
      </c>
      <c r="H127" s="25">
        <v>65</v>
      </c>
      <c r="I127" s="25">
        <v>65</v>
      </c>
      <c r="J127" s="25">
        <v>65</v>
      </c>
      <c r="K127" s="25">
        <v>65</v>
      </c>
      <c r="L127" s="26">
        <f t="shared" si="13"/>
        <v>650</v>
      </c>
    </row>
    <row r="128" spans="1:12" ht="24" x14ac:dyDescent="0.2">
      <c r="A128" s="11" t="s">
        <v>133</v>
      </c>
      <c r="B128" s="47">
        <v>96</v>
      </c>
      <c r="C128" s="25">
        <v>96</v>
      </c>
      <c r="D128" s="25">
        <v>96</v>
      </c>
      <c r="E128" s="25">
        <v>96</v>
      </c>
      <c r="F128" s="25">
        <v>96</v>
      </c>
      <c r="G128" s="25">
        <v>96</v>
      </c>
      <c r="H128" s="25">
        <v>96</v>
      </c>
      <c r="I128" s="25">
        <v>96</v>
      </c>
      <c r="J128" s="25">
        <v>96</v>
      </c>
      <c r="K128" s="25">
        <v>96</v>
      </c>
      <c r="L128" s="26">
        <f t="shared" si="13"/>
        <v>960</v>
      </c>
    </row>
    <row r="129" spans="1:12" x14ac:dyDescent="0.2">
      <c r="A129" s="11" t="s">
        <v>134</v>
      </c>
      <c r="B129" s="47">
        <v>16</v>
      </c>
      <c r="C129" s="25">
        <v>16</v>
      </c>
      <c r="D129" s="25">
        <v>16</v>
      </c>
      <c r="E129" s="25">
        <v>16</v>
      </c>
      <c r="F129" s="25">
        <v>16</v>
      </c>
      <c r="G129" s="25">
        <v>16</v>
      </c>
      <c r="H129" s="25">
        <v>16</v>
      </c>
      <c r="I129" s="25">
        <v>16</v>
      </c>
      <c r="J129" s="25">
        <v>16</v>
      </c>
      <c r="K129" s="25">
        <v>16</v>
      </c>
      <c r="L129" s="26">
        <f t="shared" si="13"/>
        <v>160</v>
      </c>
    </row>
    <row r="130" spans="1:12" ht="24" x14ac:dyDescent="0.2">
      <c r="A130" s="11" t="s">
        <v>135</v>
      </c>
      <c r="B130" s="47">
        <v>72</v>
      </c>
      <c r="C130" s="25">
        <v>72</v>
      </c>
      <c r="D130" s="25">
        <v>72</v>
      </c>
      <c r="E130" s="25">
        <v>72</v>
      </c>
      <c r="F130" s="25">
        <v>72</v>
      </c>
      <c r="G130" s="25">
        <v>72</v>
      </c>
      <c r="H130" s="25">
        <v>72</v>
      </c>
      <c r="I130" s="25">
        <v>72</v>
      </c>
      <c r="J130" s="25">
        <v>72</v>
      </c>
      <c r="K130" s="25">
        <v>72</v>
      </c>
      <c r="L130" s="26">
        <f t="shared" si="13"/>
        <v>720</v>
      </c>
    </row>
    <row r="131" spans="1:12" x14ac:dyDescent="0.2">
      <c r="A131" s="11" t="s">
        <v>136</v>
      </c>
      <c r="B131" s="47">
        <v>12</v>
      </c>
      <c r="C131" s="25">
        <v>12</v>
      </c>
      <c r="D131" s="25">
        <v>12</v>
      </c>
      <c r="E131" s="25">
        <v>12</v>
      </c>
      <c r="F131" s="25">
        <v>12</v>
      </c>
      <c r="G131" s="25">
        <v>12</v>
      </c>
      <c r="H131" s="25">
        <v>12</v>
      </c>
      <c r="I131" s="25">
        <v>12</v>
      </c>
      <c r="J131" s="25">
        <v>12</v>
      </c>
      <c r="K131" s="25">
        <v>12</v>
      </c>
      <c r="L131" s="26">
        <f t="shared" si="13"/>
        <v>120</v>
      </c>
    </row>
    <row r="132" spans="1:12" ht="24" x14ac:dyDescent="0.2">
      <c r="A132" s="11" t="s">
        <v>137</v>
      </c>
      <c r="B132" s="47">
        <v>56</v>
      </c>
      <c r="C132" s="25">
        <v>56</v>
      </c>
      <c r="D132" s="25">
        <v>56</v>
      </c>
      <c r="E132" s="25">
        <v>56</v>
      </c>
      <c r="F132" s="25">
        <v>56</v>
      </c>
      <c r="G132" s="25">
        <v>56</v>
      </c>
      <c r="H132" s="25">
        <v>56</v>
      </c>
      <c r="I132" s="25">
        <v>56</v>
      </c>
      <c r="J132" s="25">
        <v>56</v>
      </c>
      <c r="K132" s="25">
        <v>56</v>
      </c>
      <c r="L132" s="26">
        <f t="shared" si="13"/>
        <v>560</v>
      </c>
    </row>
    <row r="133" spans="1:12" x14ac:dyDescent="0.2">
      <c r="A133" s="11" t="s">
        <v>138</v>
      </c>
      <c r="B133" s="47">
        <v>14</v>
      </c>
      <c r="C133" s="25">
        <v>14</v>
      </c>
      <c r="D133" s="25">
        <v>14</v>
      </c>
      <c r="E133" s="25">
        <v>14</v>
      </c>
      <c r="F133" s="25">
        <v>14</v>
      </c>
      <c r="G133" s="25">
        <v>14</v>
      </c>
      <c r="H133" s="25">
        <v>14</v>
      </c>
      <c r="I133" s="25">
        <v>14</v>
      </c>
      <c r="J133" s="25">
        <v>14</v>
      </c>
      <c r="K133" s="25">
        <v>14</v>
      </c>
      <c r="L133" s="26">
        <f t="shared" si="13"/>
        <v>140</v>
      </c>
    </row>
    <row r="134" spans="1:12" ht="24" x14ac:dyDescent="0.2">
      <c r="A134" s="11" t="s">
        <v>139</v>
      </c>
      <c r="B134" s="45">
        <v>350</v>
      </c>
      <c r="C134" s="25">
        <v>350</v>
      </c>
      <c r="D134" s="25">
        <v>350</v>
      </c>
      <c r="E134" s="25">
        <v>350</v>
      </c>
      <c r="F134" s="25">
        <v>350</v>
      </c>
      <c r="G134" s="25">
        <v>350</v>
      </c>
      <c r="H134" s="25">
        <v>350</v>
      </c>
      <c r="I134" s="25">
        <v>350</v>
      </c>
      <c r="J134" s="25">
        <v>350</v>
      </c>
      <c r="K134" s="25">
        <v>350</v>
      </c>
      <c r="L134" s="26">
        <f t="shared" si="13"/>
        <v>3500</v>
      </c>
    </row>
    <row r="135" spans="1:12" x14ac:dyDescent="0.2">
      <c r="A135" s="11" t="s">
        <v>140</v>
      </c>
      <c r="B135" s="45">
        <v>70</v>
      </c>
      <c r="C135" s="25">
        <v>70</v>
      </c>
      <c r="D135" s="25">
        <v>70</v>
      </c>
      <c r="E135" s="25">
        <v>70</v>
      </c>
      <c r="F135" s="25">
        <v>70</v>
      </c>
      <c r="G135" s="25">
        <v>70</v>
      </c>
      <c r="H135" s="25">
        <v>70</v>
      </c>
      <c r="I135" s="25">
        <v>70</v>
      </c>
      <c r="J135" s="25">
        <v>70</v>
      </c>
      <c r="K135" s="25">
        <v>70</v>
      </c>
      <c r="L135" s="26">
        <f t="shared" si="13"/>
        <v>700</v>
      </c>
    </row>
    <row r="136" spans="1:12" ht="24" x14ac:dyDescent="0.2">
      <c r="A136" s="11" t="s">
        <v>141</v>
      </c>
      <c r="B136" s="47">
        <v>0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6">
        <f t="shared" si="13"/>
        <v>0</v>
      </c>
    </row>
    <row r="137" spans="1:12" x14ac:dyDescent="0.2">
      <c r="A137" s="11" t="s">
        <v>142</v>
      </c>
      <c r="B137" s="47">
        <v>0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6">
        <f t="shared" si="13"/>
        <v>0</v>
      </c>
    </row>
    <row r="138" spans="1:12" ht="24" x14ac:dyDescent="0.2">
      <c r="A138" s="11" t="s">
        <v>143</v>
      </c>
      <c r="B138" s="47">
        <v>0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6">
        <f t="shared" si="13"/>
        <v>0</v>
      </c>
    </row>
    <row r="139" spans="1:12" ht="24" x14ac:dyDescent="0.2">
      <c r="A139" s="11" t="s">
        <v>144</v>
      </c>
      <c r="B139" s="47">
        <v>0</v>
      </c>
      <c r="C139" s="25">
        <v>0</v>
      </c>
      <c r="D139" s="25"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6">
        <f t="shared" si="13"/>
        <v>0</v>
      </c>
    </row>
    <row r="140" spans="1:12" ht="24" x14ac:dyDescent="0.2">
      <c r="A140" s="11" t="s">
        <v>145</v>
      </c>
      <c r="B140" s="47">
        <v>8</v>
      </c>
      <c r="C140" s="29">
        <v>8</v>
      </c>
      <c r="D140" s="29">
        <v>8</v>
      </c>
      <c r="E140" s="29">
        <v>8</v>
      </c>
      <c r="F140" s="29">
        <v>8</v>
      </c>
      <c r="G140" s="29">
        <v>8</v>
      </c>
      <c r="H140" s="29">
        <v>8</v>
      </c>
      <c r="I140" s="29">
        <v>8</v>
      </c>
      <c r="J140" s="29">
        <v>8</v>
      </c>
      <c r="K140" s="29">
        <v>8</v>
      </c>
      <c r="L140" s="26">
        <f t="shared" si="13"/>
        <v>80</v>
      </c>
    </row>
    <row r="141" spans="1:12" x14ac:dyDescent="0.2">
      <c r="A141" s="11" t="s">
        <v>146</v>
      </c>
      <c r="B141" s="47">
        <v>2</v>
      </c>
      <c r="C141" s="29">
        <v>2</v>
      </c>
      <c r="D141" s="29">
        <v>2</v>
      </c>
      <c r="E141" s="29">
        <v>2</v>
      </c>
      <c r="F141" s="29">
        <v>2</v>
      </c>
      <c r="G141" s="29">
        <v>2</v>
      </c>
      <c r="H141" s="29">
        <v>2</v>
      </c>
      <c r="I141" s="29">
        <v>2</v>
      </c>
      <c r="J141" s="29">
        <v>2</v>
      </c>
      <c r="K141" s="29">
        <v>2</v>
      </c>
      <c r="L141" s="26">
        <f t="shared" si="13"/>
        <v>20</v>
      </c>
    </row>
    <row r="142" spans="1:12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</sheetData>
  <mergeCells count="2">
    <mergeCell ref="A4:L4"/>
    <mergeCell ref="A5:L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2"/>
  <sheetViews>
    <sheetView topLeftCell="A67" workbookViewId="0">
      <selection activeCell="E36" sqref="E36"/>
    </sheetView>
  </sheetViews>
  <sheetFormatPr baseColWidth="10" defaultRowHeight="12.75" x14ac:dyDescent="0.2"/>
  <cols>
    <col min="1" max="1" width="36.140625" customWidth="1"/>
    <col min="2" max="6" width="4.7109375" customWidth="1"/>
    <col min="7" max="7" width="5" customWidth="1"/>
    <col min="8" max="12" width="4.7109375" customWidth="1"/>
    <col min="13" max="13" width="6.28515625" bestFit="1" customWidth="1"/>
    <col min="14" max="14" width="7.7109375" bestFit="1" customWidth="1"/>
    <col min="15" max="18" width="4.7109375" customWidth="1"/>
    <col min="19" max="19" width="6.28515625" bestFit="1" customWidth="1"/>
    <col min="20" max="24" width="4.7109375" customWidth="1"/>
    <col min="25" max="25" width="6.5703125" customWidth="1"/>
  </cols>
  <sheetData>
    <row r="2" spans="1:14" ht="14.25" x14ac:dyDescent="0.2">
      <c r="A2" s="10" t="s">
        <v>3</v>
      </c>
      <c r="B2" s="10" t="s">
        <v>4</v>
      </c>
      <c r="C2" s="10" t="s">
        <v>5</v>
      </c>
      <c r="D2" s="10" t="s">
        <v>6</v>
      </c>
      <c r="E2" s="10" t="s">
        <v>7</v>
      </c>
      <c r="F2" s="10"/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  <c r="L2" s="10" t="s">
        <v>148</v>
      </c>
      <c r="M2" s="10" t="s">
        <v>149</v>
      </c>
      <c r="N2" s="10" t="s">
        <v>14</v>
      </c>
    </row>
    <row r="3" spans="1:14" ht="24" x14ac:dyDescent="0.2">
      <c r="A3" s="11" t="s">
        <v>104</v>
      </c>
      <c r="B3" s="72">
        <v>265</v>
      </c>
      <c r="C3" s="71">
        <v>724</v>
      </c>
      <c r="D3" s="72">
        <v>513</v>
      </c>
      <c r="E3" s="26"/>
      <c r="F3" s="26"/>
      <c r="G3" s="26"/>
      <c r="H3" s="26"/>
      <c r="I3" s="26"/>
      <c r="J3" s="26"/>
      <c r="K3" s="26"/>
      <c r="L3" s="50"/>
      <c r="M3" s="26"/>
      <c r="N3" s="66">
        <f ca="1">SUM(D3:N3)</f>
        <v>513</v>
      </c>
    </row>
    <row r="6" spans="1:14" x14ac:dyDescent="0.2">
      <c r="B6" s="304"/>
      <c r="C6" s="304"/>
      <c r="D6" s="304"/>
      <c r="E6" s="304"/>
      <c r="F6" s="77"/>
    </row>
    <row r="7" spans="1:14" s="85" customFormat="1" x14ac:dyDescent="0.2">
      <c r="A7" s="84" t="s">
        <v>215</v>
      </c>
      <c r="B7" s="309" t="s">
        <v>209</v>
      </c>
      <c r="C7" s="309"/>
      <c r="D7" s="309" t="s">
        <v>210</v>
      </c>
      <c r="E7" s="309"/>
      <c r="F7" s="311" t="s">
        <v>207</v>
      </c>
      <c r="G7" s="312"/>
      <c r="H7" s="309" t="s">
        <v>208</v>
      </c>
      <c r="I7" s="309"/>
      <c r="J7" s="314" t="s">
        <v>221</v>
      </c>
      <c r="K7" s="314"/>
    </row>
    <row r="8" spans="1:14" s="85" customFormat="1" ht="15.75" x14ac:dyDescent="0.2">
      <c r="A8" s="90" t="s">
        <v>225</v>
      </c>
      <c r="B8" s="310">
        <v>5</v>
      </c>
      <c r="C8" s="310"/>
      <c r="D8" s="310">
        <v>8</v>
      </c>
      <c r="E8" s="310">
        <v>10</v>
      </c>
      <c r="F8" s="316">
        <v>18</v>
      </c>
      <c r="G8" s="317"/>
      <c r="H8" s="321">
        <v>15</v>
      </c>
      <c r="I8" s="322"/>
      <c r="J8" s="313">
        <v>18</v>
      </c>
      <c r="K8" s="313"/>
    </row>
    <row r="9" spans="1:14" ht="24.95" customHeight="1" x14ac:dyDescent="0.2">
      <c r="A9" s="79" t="s">
        <v>199</v>
      </c>
      <c r="B9" s="306"/>
      <c r="C9" s="306"/>
      <c r="D9" s="306"/>
      <c r="E9" s="306"/>
      <c r="F9" s="311"/>
      <c r="G9" s="312"/>
      <c r="H9" s="306"/>
      <c r="I9" s="306"/>
      <c r="J9" s="314"/>
      <c r="K9" s="314"/>
    </row>
    <row r="10" spans="1:14" ht="24.95" customHeight="1" x14ac:dyDescent="0.2">
      <c r="A10" s="79" t="s">
        <v>213</v>
      </c>
      <c r="B10" s="306"/>
      <c r="C10" s="306"/>
      <c r="D10" s="306"/>
      <c r="E10" s="306"/>
      <c r="F10" s="311"/>
      <c r="G10" s="312"/>
      <c r="H10" s="306"/>
      <c r="I10" s="306"/>
      <c r="J10" s="314"/>
      <c r="K10" s="314"/>
    </row>
    <row r="11" spans="1:14" ht="24.95" customHeight="1" x14ac:dyDescent="0.2">
      <c r="A11" s="79" t="s">
        <v>214</v>
      </c>
      <c r="B11" s="306"/>
      <c r="C11" s="306"/>
      <c r="D11" s="306"/>
      <c r="E11" s="306"/>
      <c r="F11" s="311"/>
      <c r="G11" s="312"/>
      <c r="H11" s="306"/>
      <c r="I11" s="306"/>
      <c r="J11" s="314"/>
      <c r="K11" s="314"/>
    </row>
    <row r="12" spans="1:14" ht="24.95" customHeight="1" x14ac:dyDescent="0.2">
      <c r="A12" s="79" t="s">
        <v>212</v>
      </c>
      <c r="B12" s="306"/>
      <c r="C12" s="306"/>
      <c r="D12" s="306"/>
      <c r="E12" s="306"/>
      <c r="F12" s="311"/>
      <c r="G12" s="312"/>
      <c r="H12" s="306"/>
      <c r="I12" s="306"/>
      <c r="J12" s="314"/>
      <c r="K12" s="314"/>
    </row>
    <row r="13" spans="1:14" ht="24.95" customHeight="1" x14ac:dyDescent="0.2">
      <c r="A13" s="79" t="s">
        <v>200</v>
      </c>
      <c r="B13" s="306"/>
      <c r="C13" s="306"/>
      <c r="D13" s="306"/>
      <c r="E13" s="306"/>
      <c r="F13" s="311"/>
      <c r="G13" s="312"/>
      <c r="H13" s="306"/>
      <c r="I13" s="306"/>
      <c r="J13" s="314"/>
      <c r="K13" s="314"/>
    </row>
    <row r="14" spans="1:14" ht="24.95" customHeight="1" x14ac:dyDescent="0.2">
      <c r="A14" s="79" t="s">
        <v>201</v>
      </c>
      <c r="B14" s="306"/>
      <c r="C14" s="306"/>
      <c r="D14" s="306"/>
      <c r="E14" s="306"/>
      <c r="F14" s="311"/>
      <c r="G14" s="312"/>
      <c r="H14" s="306"/>
      <c r="I14" s="306"/>
      <c r="J14" s="314"/>
      <c r="K14" s="314"/>
    </row>
    <row r="15" spans="1:14" ht="24.95" customHeight="1" x14ac:dyDescent="0.2">
      <c r="A15" s="80" t="s">
        <v>202</v>
      </c>
      <c r="B15" s="306"/>
      <c r="C15" s="306"/>
      <c r="D15" s="306"/>
      <c r="E15" s="306"/>
      <c r="F15" s="311"/>
      <c r="G15" s="312"/>
      <c r="H15" s="306"/>
      <c r="I15" s="306"/>
      <c r="J15" s="314"/>
      <c r="K15" s="314"/>
    </row>
    <row r="16" spans="1:14" ht="24.95" customHeight="1" x14ac:dyDescent="0.2">
      <c r="A16" s="79" t="s">
        <v>203</v>
      </c>
      <c r="B16" s="306"/>
      <c r="C16" s="306"/>
      <c r="D16" s="306"/>
      <c r="E16" s="306"/>
      <c r="F16" s="311"/>
      <c r="G16" s="312"/>
      <c r="H16" s="306"/>
      <c r="I16" s="306"/>
      <c r="J16" s="314"/>
      <c r="K16" s="314"/>
    </row>
    <row r="17" spans="1:25" ht="24.95" customHeight="1" x14ac:dyDescent="0.2">
      <c r="A17" s="79" t="s">
        <v>204</v>
      </c>
      <c r="B17" s="306"/>
      <c r="C17" s="306"/>
      <c r="D17" s="306"/>
      <c r="E17" s="306"/>
      <c r="F17" s="311"/>
      <c r="G17" s="312"/>
      <c r="H17" s="306"/>
      <c r="I17" s="306"/>
      <c r="J17" s="314"/>
      <c r="K17" s="314"/>
    </row>
    <row r="18" spans="1:25" ht="24.95" customHeight="1" x14ac:dyDescent="0.2">
      <c r="A18" s="80" t="s">
        <v>205</v>
      </c>
      <c r="B18" s="306"/>
      <c r="C18" s="306"/>
      <c r="D18" s="306"/>
      <c r="E18" s="306"/>
      <c r="F18" s="311"/>
      <c r="G18" s="312"/>
      <c r="H18" s="306"/>
      <c r="I18" s="306"/>
      <c r="J18" s="314"/>
      <c r="K18" s="314"/>
    </row>
    <row r="19" spans="1:25" ht="24.95" customHeight="1" x14ac:dyDescent="0.2">
      <c r="A19" s="78" t="s">
        <v>211</v>
      </c>
      <c r="B19" s="306"/>
      <c r="C19" s="306"/>
      <c r="D19" s="306"/>
      <c r="E19" s="306"/>
      <c r="F19" s="311"/>
      <c r="G19" s="312"/>
      <c r="H19" s="306"/>
      <c r="I19" s="306"/>
      <c r="J19" s="314"/>
      <c r="K19" s="314"/>
    </row>
    <row r="20" spans="1:25" ht="24.95" customHeight="1" x14ac:dyDescent="0.2">
      <c r="A20" s="78" t="s">
        <v>211</v>
      </c>
      <c r="B20" s="306"/>
      <c r="C20" s="306"/>
      <c r="D20" s="306"/>
      <c r="E20" s="306"/>
      <c r="F20" s="311"/>
      <c r="G20" s="312"/>
      <c r="H20" s="306"/>
      <c r="I20" s="306"/>
      <c r="J20" s="314"/>
      <c r="K20" s="314"/>
    </row>
    <row r="21" spans="1:25" ht="24.95" customHeight="1" x14ac:dyDescent="0.2">
      <c r="A21" s="78" t="s">
        <v>211</v>
      </c>
      <c r="B21" s="306"/>
      <c r="C21" s="306"/>
      <c r="D21" s="306"/>
      <c r="E21" s="306"/>
      <c r="F21" s="311"/>
      <c r="G21" s="312"/>
      <c r="H21" s="306"/>
      <c r="I21" s="306"/>
      <c r="J21" s="314"/>
      <c r="K21" s="314"/>
    </row>
    <row r="22" spans="1:25" ht="24.95" customHeight="1" x14ac:dyDescent="0.2">
      <c r="A22" s="318" t="s">
        <v>221</v>
      </c>
      <c r="B22" s="319"/>
      <c r="C22" s="319"/>
      <c r="D22" s="319"/>
      <c r="E22" s="319"/>
      <c r="F22" s="319"/>
      <c r="G22" s="319"/>
      <c r="H22" s="319"/>
      <c r="I22" s="320"/>
      <c r="J22" s="314"/>
      <c r="K22" s="314"/>
    </row>
    <row r="23" spans="1:25" ht="30" customHeight="1" x14ac:dyDescent="0.2">
      <c r="A23" s="315" t="s">
        <v>223</v>
      </c>
      <c r="B23" s="315"/>
      <c r="C23" s="315"/>
      <c r="D23" s="315"/>
      <c r="E23" s="315"/>
      <c r="F23" s="315"/>
      <c r="G23" s="315"/>
      <c r="H23" s="315"/>
      <c r="I23" s="315"/>
    </row>
    <row r="24" spans="1:25" ht="24.95" customHeight="1" x14ac:dyDescent="0.2">
      <c r="A24" s="86"/>
      <c r="B24" s="87"/>
      <c r="C24" s="87"/>
      <c r="D24" s="87"/>
      <c r="E24" s="87"/>
      <c r="F24" s="87"/>
    </row>
    <row r="26" spans="1:25" x14ac:dyDescent="0.2">
      <c r="B26" s="305" t="s">
        <v>206</v>
      </c>
      <c r="C26" s="305"/>
      <c r="D26" s="305"/>
      <c r="E26" s="305"/>
      <c r="F26" s="305"/>
      <c r="G26" s="305"/>
      <c r="H26" s="305" t="s">
        <v>253</v>
      </c>
      <c r="I26" s="305"/>
      <c r="J26" s="305"/>
      <c r="K26" s="305"/>
      <c r="L26" s="305"/>
      <c r="M26" s="305"/>
      <c r="N26" s="305" t="s">
        <v>254</v>
      </c>
      <c r="O26" s="305"/>
      <c r="P26" s="305"/>
      <c r="Q26" s="305"/>
      <c r="R26" s="305"/>
      <c r="S26" s="305"/>
      <c r="T26" s="305" t="s">
        <v>255</v>
      </c>
      <c r="U26" s="305"/>
      <c r="V26" s="305"/>
      <c r="W26" s="305"/>
      <c r="X26" s="305"/>
      <c r="Y26" s="305"/>
    </row>
    <row r="27" spans="1:25" s="85" customFormat="1" x14ac:dyDescent="0.2">
      <c r="A27" s="84" t="s">
        <v>219</v>
      </c>
      <c r="B27" s="88" t="s">
        <v>216</v>
      </c>
      <c r="C27" s="88" t="s">
        <v>6</v>
      </c>
      <c r="D27" s="88" t="s">
        <v>224</v>
      </c>
      <c r="E27" s="88" t="s">
        <v>217</v>
      </c>
      <c r="F27" s="88" t="s">
        <v>218</v>
      </c>
      <c r="G27" s="89" t="s">
        <v>221</v>
      </c>
      <c r="H27" s="88" t="s">
        <v>216</v>
      </c>
      <c r="I27" s="88" t="s">
        <v>6</v>
      </c>
      <c r="J27" s="88" t="s">
        <v>224</v>
      </c>
      <c r="K27" s="88" t="s">
        <v>217</v>
      </c>
      <c r="L27" s="88" t="s">
        <v>218</v>
      </c>
      <c r="M27" s="89" t="s">
        <v>221</v>
      </c>
      <c r="N27" s="88" t="s">
        <v>216</v>
      </c>
      <c r="O27" s="88" t="s">
        <v>6</v>
      </c>
      <c r="P27" s="88" t="s">
        <v>224</v>
      </c>
      <c r="Q27" s="88" t="s">
        <v>217</v>
      </c>
      <c r="R27" s="88" t="s">
        <v>218</v>
      </c>
      <c r="S27" s="89" t="s">
        <v>221</v>
      </c>
      <c r="T27" s="88" t="s">
        <v>216</v>
      </c>
      <c r="U27" s="88" t="s">
        <v>6</v>
      </c>
      <c r="V27" s="88" t="s">
        <v>224</v>
      </c>
      <c r="W27" s="88" t="s">
        <v>217</v>
      </c>
      <c r="X27" s="88" t="s">
        <v>218</v>
      </c>
      <c r="Y27" s="89" t="s">
        <v>221</v>
      </c>
    </row>
    <row r="28" spans="1:25" ht="20.100000000000001" customHeight="1" x14ac:dyDescent="0.2">
      <c r="A28" s="81" t="s">
        <v>199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</row>
    <row r="29" spans="1:25" ht="20.100000000000001" customHeight="1" x14ac:dyDescent="0.2">
      <c r="A29" s="81" t="s">
        <v>213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</row>
    <row r="30" spans="1:25" ht="20.100000000000001" customHeight="1" x14ac:dyDescent="0.2">
      <c r="A30" s="81" t="s">
        <v>214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</row>
    <row r="31" spans="1:25" ht="20.100000000000001" customHeight="1" x14ac:dyDescent="0.2">
      <c r="A31" s="81" t="s">
        <v>212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</row>
    <row r="32" spans="1:25" ht="20.100000000000001" customHeight="1" x14ac:dyDescent="0.2">
      <c r="A32" s="81" t="s">
        <v>200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</row>
    <row r="33" spans="1:25" ht="20.100000000000001" customHeight="1" x14ac:dyDescent="0.2">
      <c r="A33" s="81" t="s">
        <v>201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</row>
    <row r="34" spans="1:25" ht="20.100000000000001" customHeight="1" x14ac:dyDescent="0.2">
      <c r="A34" s="82" t="s">
        <v>202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</row>
    <row r="35" spans="1:25" ht="20.100000000000001" customHeight="1" x14ac:dyDescent="0.2">
      <c r="A35" s="81" t="s">
        <v>203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</row>
    <row r="36" spans="1:25" ht="20.100000000000001" customHeight="1" x14ac:dyDescent="0.2">
      <c r="A36" s="81" t="s">
        <v>204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</row>
    <row r="37" spans="1:25" ht="20.100000000000001" customHeight="1" x14ac:dyDescent="0.2">
      <c r="A37" s="82" t="s">
        <v>205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</row>
    <row r="38" spans="1:25" ht="20.100000000000001" customHeight="1" x14ac:dyDescent="0.2">
      <c r="A38" s="83" t="s">
        <v>220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</row>
    <row r="39" spans="1:25" ht="20.100000000000001" customHeight="1" x14ac:dyDescent="0.2">
      <c r="A39" s="83" t="s">
        <v>220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20.100000000000001" customHeight="1" x14ac:dyDescent="0.2">
      <c r="A40" s="83" t="s">
        <v>220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x14ac:dyDescent="0.2">
      <c r="A41" s="307" t="s">
        <v>222</v>
      </c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</row>
    <row r="42" spans="1:25" x14ac:dyDescent="0.2">
      <c r="A42" s="308"/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</row>
  </sheetData>
  <mergeCells count="84">
    <mergeCell ref="J21:K21"/>
    <mergeCell ref="J22:K22"/>
    <mergeCell ref="H8:I8"/>
    <mergeCell ref="J13:K13"/>
    <mergeCell ref="J14:K14"/>
    <mergeCell ref="J15:K15"/>
    <mergeCell ref="J16:K16"/>
    <mergeCell ref="J17:K17"/>
    <mergeCell ref="J18:K18"/>
    <mergeCell ref="H15:I15"/>
    <mergeCell ref="H16:I16"/>
    <mergeCell ref="H17:I17"/>
    <mergeCell ref="H18:I18"/>
    <mergeCell ref="H19:I19"/>
    <mergeCell ref="A23:I23"/>
    <mergeCell ref="F7:G7"/>
    <mergeCell ref="F8:G8"/>
    <mergeCell ref="F9:G9"/>
    <mergeCell ref="F11:G11"/>
    <mergeCell ref="F12:G12"/>
    <mergeCell ref="F13:G13"/>
    <mergeCell ref="F14:G14"/>
    <mergeCell ref="F15:G15"/>
    <mergeCell ref="F16:G16"/>
    <mergeCell ref="B10:C10"/>
    <mergeCell ref="D10:E10"/>
    <mergeCell ref="F10:G10"/>
    <mergeCell ref="H10:I10"/>
    <mergeCell ref="A22:I22"/>
    <mergeCell ref="H21:I21"/>
    <mergeCell ref="F21:G21"/>
    <mergeCell ref="H20:I20"/>
    <mergeCell ref="H7:I7"/>
    <mergeCell ref="H9:I9"/>
    <mergeCell ref="J8:K8"/>
    <mergeCell ref="H11:I11"/>
    <mergeCell ref="H12:I12"/>
    <mergeCell ref="H13:I13"/>
    <mergeCell ref="H14:I14"/>
    <mergeCell ref="J7:K7"/>
    <mergeCell ref="J9:K9"/>
    <mergeCell ref="J10:K10"/>
    <mergeCell ref="J11:K11"/>
    <mergeCell ref="J12:K12"/>
    <mergeCell ref="J19:K19"/>
    <mergeCell ref="J20:K20"/>
    <mergeCell ref="D19:E19"/>
    <mergeCell ref="D20:E20"/>
    <mergeCell ref="F17:G17"/>
    <mergeCell ref="F18:G18"/>
    <mergeCell ref="F19:G19"/>
    <mergeCell ref="F20:G20"/>
    <mergeCell ref="N26:S26"/>
    <mergeCell ref="T26:Y26"/>
    <mergeCell ref="A41:Y42"/>
    <mergeCell ref="B7:C7"/>
    <mergeCell ref="B9:C9"/>
    <mergeCell ref="B8:C8"/>
    <mergeCell ref="B11:C11"/>
    <mergeCell ref="B12:C12"/>
    <mergeCell ref="B13:C13"/>
    <mergeCell ref="B14:C14"/>
    <mergeCell ref="B19:C19"/>
    <mergeCell ref="B20:C20"/>
    <mergeCell ref="B21:C21"/>
    <mergeCell ref="D7:E7"/>
    <mergeCell ref="D9:E9"/>
    <mergeCell ref="D8:E8"/>
    <mergeCell ref="B6:E6"/>
    <mergeCell ref="B26:G26"/>
    <mergeCell ref="H26:M26"/>
    <mergeCell ref="B15:C15"/>
    <mergeCell ref="B16:C16"/>
    <mergeCell ref="B17:C17"/>
    <mergeCell ref="B18:C18"/>
    <mergeCell ref="D11:E11"/>
    <mergeCell ref="D12:E12"/>
    <mergeCell ref="D13:E13"/>
    <mergeCell ref="D14:E14"/>
    <mergeCell ref="D21:E21"/>
    <mergeCell ref="D15:E15"/>
    <mergeCell ref="D16:E16"/>
    <mergeCell ref="D17:E17"/>
    <mergeCell ref="D18:E18"/>
  </mergeCells>
  <pageMargins left="0.96" right="0.7" top="0.75" bottom="0.75" header="0.3" footer="0.3"/>
  <pageSetup paperSize="5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topLeftCell="A121" workbookViewId="0">
      <selection activeCell="R38" sqref="R38"/>
    </sheetView>
  </sheetViews>
  <sheetFormatPr baseColWidth="10" defaultRowHeight="12.75" x14ac:dyDescent="0.2"/>
  <cols>
    <col min="1" max="1" width="48.5703125" style="187" customWidth="1"/>
    <col min="2" max="10" width="5.7109375" customWidth="1"/>
    <col min="11" max="11" width="5.7109375" style="220" customWidth="1"/>
    <col min="12" max="12" width="6.42578125" bestFit="1" customWidth="1"/>
    <col min="13" max="15" width="3.28515625" customWidth="1"/>
  </cols>
  <sheetData>
    <row r="1" spans="1:16" ht="14.25" x14ac:dyDescent="0.2">
      <c r="A1" s="257" t="s">
        <v>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6" ht="14.25" x14ac:dyDescent="0.2">
      <c r="A2" s="257" t="s">
        <v>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</row>
    <row r="3" spans="1:16" ht="14.25" x14ac:dyDescent="0.2">
      <c r="A3" s="257" t="s">
        <v>150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</row>
    <row r="4" spans="1:16" ht="14.25" x14ac:dyDescent="0.2">
      <c r="A4" s="257" t="s">
        <v>151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</row>
    <row r="5" spans="1:16" s="192" customFormat="1" ht="15" customHeight="1" x14ac:dyDescent="0.2">
      <c r="A5" s="188" t="s">
        <v>3</v>
      </c>
      <c r="B5" s="189" t="s">
        <v>148</v>
      </c>
      <c r="C5" s="189" t="s">
        <v>149</v>
      </c>
      <c r="D5" s="189" t="s">
        <v>4</v>
      </c>
      <c r="E5" s="189" t="s">
        <v>5</v>
      </c>
      <c r="F5" s="99" t="s">
        <v>6</v>
      </c>
      <c r="G5" s="190" t="s">
        <v>7</v>
      </c>
      <c r="H5" s="190" t="s">
        <v>8</v>
      </c>
      <c r="I5" s="190" t="s">
        <v>9</v>
      </c>
      <c r="J5" s="190" t="s">
        <v>10</v>
      </c>
      <c r="K5" s="190" t="s">
        <v>11</v>
      </c>
      <c r="L5" s="190" t="s">
        <v>12</v>
      </c>
      <c r="M5" s="190" t="s">
        <v>13</v>
      </c>
      <c r="N5" s="190" t="s">
        <v>148</v>
      </c>
      <c r="O5" s="191" t="s">
        <v>149</v>
      </c>
      <c r="P5" s="191" t="s">
        <v>14</v>
      </c>
    </row>
    <row r="6" spans="1:16" ht="15.75" x14ac:dyDescent="0.2">
      <c r="A6" s="186" t="s">
        <v>15</v>
      </c>
      <c r="B6" s="104"/>
      <c r="C6" s="104"/>
      <c r="D6" s="104"/>
      <c r="E6" s="104"/>
      <c r="F6" s="105"/>
      <c r="G6" s="102"/>
      <c r="H6" s="102"/>
      <c r="I6" s="102"/>
      <c r="J6" s="73"/>
      <c r="K6" s="102"/>
      <c r="L6" s="73"/>
      <c r="M6" s="73"/>
      <c r="N6" s="73"/>
      <c r="O6" s="73"/>
      <c r="P6" s="74"/>
    </row>
    <row r="7" spans="1:16" ht="24.95" customHeight="1" x14ac:dyDescent="0.2">
      <c r="A7" s="93" t="s">
        <v>16</v>
      </c>
      <c r="B7" s="203">
        <v>1958</v>
      </c>
      <c r="C7" s="203">
        <v>1390</v>
      </c>
      <c r="D7" s="196">
        <f>1720+345</f>
        <v>2065</v>
      </c>
      <c r="E7" s="196">
        <f>1476+498+195+345</f>
        <v>2514</v>
      </c>
      <c r="F7" s="197">
        <f>362+126+23+166</f>
        <v>677</v>
      </c>
      <c r="G7" s="204">
        <f>2591+385</f>
        <v>2976</v>
      </c>
      <c r="H7" s="205">
        <f>355+524+195</f>
        <v>1074</v>
      </c>
      <c r="I7" s="198">
        <v>365</v>
      </c>
      <c r="J7" s="198">
        <f>+J9+J10+J11</f>
        <v>1210</v>
      </c>
      <c r="K7" s="71">
        <v>385</v>
      </c>
      <c r="L7" s="251">
        <f>380+330</f>
        <v>710</v>
      </c>
      <c r="M7" s="55"/>
      <c r="N7" s="55"/>
      <c r="O7" s="61"/>
      <c r="P7" s="65" t="s">
        <v>152</v>
      </c>
    </row>
    <row r="8" spans="1:16" ht="24.95" customHeight="1" x14ac:dyDescent="0.2">
      <c r="A8" s="93" t="s">
        <v>17</v>
      </c>
      <c r="B8" s="203">
        <v>3320</v>
      </c>
      <c r="C8" s="203">
        <v>3320</v>
      </c>
      <c r="D8" s="196">
        <v>5162</v>
      </c>
      <c r="E8" s="196">
        <v>4428</v>
      </c>
      <c r="F8" s="197">
        <v>378</v>
      </c>
      <c r="G8" s="174">
        <v>7773</v>
      </c>
      <c r="H8" s="202">
        <v>0</v>
      </c>
      <c r="I8" s="198">
        <v>0</v>
      </c>
      <c r="J8" s="198">
        <v>0</v>
      </c>
      <c r="K8" s="71">
        <v>0</v>
      </c>
      <c r="L8" s="251">
        <v>0</v>
      </c>
      <c r="M8" s="55"/>
      <c r="N8" s="55"/>
      <c r="O8" s="61"/>
      <c r="P8" s="66">
        <f>SUM(B8:O8)</f>
        <v>24381</v>
      </c>
    </row>
    <row r="9" spans="1:16" ht="24.95" customHeight="1" x14ac:dyDescent="0.2">
      <c r="A9" s="93" t="s">
        <v>18</v>
      </c>
      <c r="B9" s="206">
        <v>510</v>
      </c>
      <c r="C9" s="206">
        <v>12</v>
      </c>
      <c r="D9" s="196">
        <v>0</v>
      </c>
      <c r="E9" s="196">
        <v>498</v>
      </c>
      <c r="F9" s="197">
        <v>23</v>
      </c>
      <c r="G9" s="174">
        <v>0</v>
      </c>
      <c r="H9" s="202">
        <v>524</v>
      </c>
      <c r="I9" s="198">
        <v>0</v>
      </c>
      <c r="J9" s="198">
        <v>531</v>
      </c>
      <c r="K9" s="71">
        <v>0</v>
      </c>
      <c r="L9" s="251">
        <v>0</v>
      </c>
      <c r="M9" s="55"/>
      <c r="N9" s="55"/>
      <c r="O9" s="61"/>
      <c r="P9" s="66">
        <f>SUM(B9:O9)</f>
        <v>2098</v>
      </c>
    </row>
    <row r="10" spans="1:16" ht="24.95" customHeight="1" x14ac:dyDescent="0.2">
      <c r="A10" s="167" t="s">
        <v>153</v>
      </c>
      <c r="B10" s="350" t="s">
        <v>369</v>
      </c>
      <c r="C10" s="350"/>
      <c r="D10" s="207">
        <v>0</v>
      </c>
      <c r="E10" s="196">
        <v>196</v>
      </c>
      <c r="F10" s="197">
        <v>166</v>
      </c>
      <c r="G10" s="174">
        <v>0</v>
      </c>
      <c r="H10" s="202">
        <v>195</v>
      </c>
      <c r="I10" s="198">
        <v>0</v>
      </c>
      <c r="J10" s="198">
        <v>309</v>
      </c>
      <c r="K10" s="71">
        <v>0</v>
      </c>
      <c r="L10" s="251">
        <v>330</v>
      </c>
      <c r="M10" s="55"/>
      <c r="N10" s="55"/>
      <c r="O10" s="61"/>
      <c r="P10" s="66">
        <f>SUM(D10:O10)</f>
        <v>1196</v>
      </c>
    </row>
    <row r="11" spans="1:16" ht="24.95" customHeight="1" x14ac:dyDescent="0.2">
      <c r="A11" s="93" t="s">
        <v>19</v>
      </c>
      <c r="B11" s="208">
        <v>339</v>
      </c>
      <c r="C11" s="208">
        <v>269</v>
      </c>
      <c r="D11" s="196">
        <v>345</v>
      </c>
      <c r="E11" s="196">
        <f>155+190</f>
        <v>345</v>
      </c>
      <c r="F11" s="197">
        <v>362</v>
      </c>
      <c r="G11" s="209">
        <f>155+230</f>
        <v>385</v>
      </c>
      <c r="H11" s="210">
        <f>25+38+52+5+35+200</f>
        <v>355</v>
      </c>
      <c r="I11" s="198">
        <v>365</v>
      </c>
      <c r="J11" s="198">
        <f>20+40+40+100+30+60+40+30+10</f>
        <v>370</v>
      </c>
      <c r="K11" s="71">
        <v>385</v>
      </c>
      <c r="L11" s="252">
        <v>380</v>
      </c>
      <c r="M11" s="55"/>
      <c r="N11" s="55"/>
      <c r="O11" s="61"/>
      <c r="P11" s="65" t="s">
        <v>152</v>
      </c>
    </row>
    <row r="12" spans="1:16" ht="24.95" customHeight="1" x14ac:dyDescent="0.2">
      <c r="A12" s="234" t="s">
        <v>371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53"/>
      <c r="M12" s="232"/>
      <c r="N12" s="232"/>
      <c r="O12" s="232"/>
      <c r="P12" s="233"/>
    </row>
    <row r="13" spans="1:16" ht="24.95" customHeight="1" x14ac:dyDescent="0.2">
      <c r="A13" s="97" t="s">
        <v>258</v>
      </c>
      <c r="B13" s="199">
        <v>265</v>
      </c>
      <c r="C13" s="200">
        <v>724</v>
      </c>
      <c r="D13" s="199">
        <v>513</v>
      </c>
      <c r="E13" s="200">
        <v>56</v>
      </c>
      <c r="F13" s="201">
        <v>102</v>
      </c>
      <c r="G13" s="202">
        <v>92</v>
      </c>
      <c r="H13" s="198">
        <v>120</v>
      </c>
      <c r="I13" s="198">
        <v>166</v>
      </c>
      <c r="J13" s="198">
        <v>192</v>
      </c>
      <c r="K13" s="227">
        <v>153</v>
      </c>
      <c r="L13" s="235">
        <v>183</v>
      </c>
      <c r="M13" s="26"/>
      <c r="N13" s="26"/>
      <c r="O13" s="60"/>
      <c r="P13" s="66" t="s">
        <v>152</v>
      </c>
    </row>
    <row r="14" spans="1:16" ht="24.95" customHeight="1" x14ac:dyDescent="0.2">
      <c r="A14" s="238" t="s">
        <v>259</v>
      </c>
      <c r="B14" s="223">
        <v>189</v>
      </c>
      <c r="C14" s="224">
        <v>308</v>
      </c>
      <c r="D14" s="223">
        <v>441</v>
      </c>
      <c r="E14" s="212">
        <f>93+61+52+13+18+140</f>
        <v>377</v>
      </c>
      <c r="F14" s="239">
        <v>102</v>
      </c>
      <c r="G14" s="240">
        <v>288</v>
      </c>
      <c r="H14" s="240">
        <v>889</v>
      </c>
      <c r="I14" s="240">
        <v>781</v>
      </c>
      <c r="J14" s="240">
        <v>869</v>
      </c>
      <c r="K14" s="241">
        <v>1284</v>
      </c>
      <c r="L14" s="254">
        <v>1284</v>
      </c>
      <c r="M14" s="242"/>
      <c r="N14" s="242"/>
      <c r="O14" s="243"/>
      <c r="P14" s="244">
        <f>SUM(D14:O14)</f>
        <v>6315</v>
      </c>
    </row>
    <row r="15" spans="1:16" ht="25.5" customHeight="1" x14ac:dyDescent="0.2">
      <c r="A15" s="93" t="s">
        <v>112</v>
      </c>
      <c r="B15" s="248">
        <v>92</v>
      </c>
      <c r="C15" s="196">
        <v>24</v>
      </c>
      <c r="D15" s="248">
        <v>32</v>
      </c>
      <c r="E15" s="196">
        <v>96</v>
      </c>
      <c r="F15" s="197">
        <v>0</v>
      </c>
      <c r="G15" s="198">
        <v>72</v>
      </c>
      <c r="H15" s="198">
        <v>47</v>
      </c>
      <c r="I15" s="198">
        <v>46</v>
      </c>
      <c r="J15" s="198">
        <v>45</v>
      </c>
      <c r="K15" s="227">
        <v>85</v>
      </c>
      <c r="L15" s="227">
        <v>92</v>
      </c>
      <c r="M15" s="26"/>
      <c r="N15" s="26"/>
      <c r="O15" s="60"/>
      <c r="P15" s="66">
        <f t="shared" ref="P15" si="0">SUM(D15:O15)</f>
        <v>515</v>
      </c>
    </row>
    <row r="16" spans="1:16" ht="24.95" customHeight="1" x14ac:dyDescent="0.2">
      <c r="A16" s="329" t="s">
        <v>372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1"/>
    </row>
    <row r="17" spans="1:16" x14ac:dyDescent="0.2">
      <c r="A17" s="332" t="s">
        <v>373</v>
      </c>
      <c r="B17" s="333"/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4"/>
    </row>
    <row r="18" spans="1:16" ht="24.95" customHeight="1" x14ac:dyDescent="0.2">
      <c r="A18" s="245" t="s">
        <v>374</v>
      </c>
      <c r="B18" s="246">
        <v>239</v>
      </c>
      <c r="C18" s="246">
        <v>239</v>
      </c>
      <c r="D18" s="246">
        <v>56</v>
      </c>
      <c r="E18" s="246">
        <v>50</v>
      </c>
      <c r="F18" s="246">
        <v>45</v>
      </c>
      <c r="G18" s="246">
        <v>341</v>
      </c>
      <c r="H18" s="246">
        <f>96+629</f>
        <v>725</v>
      </c>
      <c r="I18" s="246">
        <v>725</v>
      </c>
      <c r="J18" s="246">
        <v>725</v>
      </c>
      <c r="K18" s="246">
        <v>34</v>
      </c>
      <c r="L18" s="26">
        <v>410</v>
      </c>
      <c r="M18" s="60"/>
      <c r="N18" s="60"/>
      <c r="O18" s="60"/>
      <c r="P18" s="66" t="s">
        <v>152</v>
      </c>
    </row>
    <row r="19" spans="1:16" ht="24.95" customHeight="1" x14ac:dyDescent="0.2">
      <c r="A19" s="11" t="s">
        <v>375</v>
      </c>
      <c r="B19" s="235">
        <v>45</v>
      </c>
      <c r="C19" s="235">
        <v>0</v>
      </c>
      <c r="D19" s="235">
        <v>0</v>
      </c>
      <c r="E19" s="235">
        <v>26</v>
      </c>
      <c r="F19" s="235">
        <v>16</v>
      </c>
      <c r="G19" s="235">
        <v>13</v>
      </c>
      <c r="H19" s="235">
        <v>24</v>
      </c>
      <c r="I19" s="235">
        <v>24</v>
      </c>
      <c r="J19" s="235">
        <v>0</v>
      </c>
      <c r="K19" s="235">
        <v>0</v>
      </c>
      <c r="L19" s="26">
        <v>146</v>
      </c>
      <c r="M19" s="60"/>
      <c r="N19" s="60"/>
      <c r="O19" s="60"/>
      <c r="P19" s="66" t="s">
        <v>152</v>
      </c>
    </row>
    <row r="20" spans="1:16" ht="24.95" customHeight="1" x14ac:dyDescent="0.2">
      <c r="A20" s="11" t="s">
        <v>376</v>
      </c>
      <c r="B20" s="235">
        <v>233</v>
      </c>
      <c r="C20" s="235">
        <v>45</v>
      </c>
      <c r="D20" s="235">
        <v>0</v>
      </c>
      <c r="E20" s="235">
        <v>0</v>
      </c>
      <c r="F20" s="235">
        <v>0</v>
      </c>
      <c r="G20" s="235">
        <v>62</v>
      </c>
      <c r="H20" s="235">
        <v>62</v>
      </c>
      <c r="I20" s="235">
        <v>154</v>
      </c>
      <c r="J20" s="235">
        <v>0</v>
      </c>
      <c r="K20" s="235">
        <v>40</v>
      </c>
      <c r="L20" s="26">
        <v>169</v>
      </c>
      <c r="M20" s="60"/>
      <c r="N20" s="60"/>
      <c r="O20" s="60"/>
      <c r="P20" s="66" t="s">
        <v>152</v>
      </c>
    </row>
    <row r="21" spans="1:16" ht="24.95" customHeight="1" x14ac:dyDescent="0.2">
      <c r="A21" s="11" t="s">
        <v>377</v>
      </c>
      <c r="B21" s="235">
        <v>228</v>
      </c>
      <c r="C21" s="235">
        <v>0</v>
      </c>
      <c r="D21" s="235">
        <v>53</v>
      </c>
      <c r="E21" s="235">
        <v>243</v>
      </c>
      <c r="F21" s="235">
        <v>243</v>
      </c>
      <c r="G21" s="235">
        <v>380</v>
      </c>
      <c r="H21" s="235">
        <f>120+105+35</f>
        <v>260</v>
      </c>
      <c r="I21" s="235">
        <v>260</v>
      </c>
      <c r="J21" s="235">
        <v>0</v>
      </c>
      <c r="K21" s="235">
        <v>60</v>
      </c>
      <c r="L21" s="26">
        <v>189</v>
      </c>
      <c r="M21" s="60"/>
      <c r="N21" s="60"/>
      <c r="O21" s="60"/>
      <c r="P21" s="66" t="s">
        <v>152</v>
      </c>
    </row>
    <row r="22" spans="1:16" ht="20.100000000000001" customHeight="1" x14ac:dyDescent="0.2">
      <c r="A22" s="335" t="s">
        <v>378</v>
      </c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</row>
    <row r="23" spans="1:16" ht="24.95" customHeight="1" x14ac:dyDescent="0.2">
      <c r="A23" s="11" t="s">
        <v>379</v>
      </c>
      <c r="B23" s="235">
        <v>50</v>
      </c>
      <c r="C23" s="235">
        <v>50</v>
      </c>
      <c r="D23" s="235">
        <v>80</v>
      </c>
      <c r="E23" s="235">
        <v>56</v>
      </c>
      <c r="F23" s="235">
        <v>56</v>
      </c>
      <c r="G23" s="235">
        <v>22</v>
      </c>
      <c r="H23" s="235">
        <v>22</v>
      </c>
      <c r="I23" s="235">
        <v>38</v>
      </c>
      <c r="J23" s="235">
        <v>38</v>
      </c>
      <c r="K23" s="235">
        <v>44</v>
      </c>
      <c r="L23" s="26">
        <f>+K23*0.9</f>
        <v>40</v>
      </c>
      <c r="M23" s="60"/>
      <c r="N23" s="60"/>
      <c r="O23" s="60"/>
      <c r="P23" s="66" t="s">
        <v>152</v>
      </c>
    </row>
    <row r="24" spans="1:16" ht="24.95" customHeight="1" x14ac:dyDescent="0.2">
      <c r="A24" s="11" t="s">
        <v>380</v>
      </c>
      <c r="B24" s="337" t="s">
        <v>369</v>
      </c>
      <c r="C24" s="338"/>
      <c r="D24" s="339"/>
      <c r="E24" s="235">
        <v>308</v>
      </c>
      <c r="F24" s="235">
        <v>93</v>
      </c>
      <c r="G24" s="235">
        <v>36</v>
      </c>
      <c r="H24" s="235">
        <v>36</v>
      </c>
      <c r="I24" s="235">
        <v>129</v>
      </c>
      <c r="J24" s="235">
        <v>129</v>
      </c>
      <c r="K24" s="235">
        <v>100</v>
      </c>
      <c r="L24" s="26">
        <v>95</v>
      </c>
      <c r="M24" s="60"/>
      <c r="N24" s="60"/>
      <c r="O24" s="60"/>
      <c r="P24" s="247">
        <f>SUM(E24:O24)</f>
        <v>926</v>
      </c>
    </row>
    <row r="25" spans="1:16" ht="24.95" customHeight="1" x14ac:dyDescent="0.2">
      <c r="A25" s="11" t="s">
        <v>381</v>
      </c>
      <c r="B25" s="235">
        <v>3</v>
      </c>
      <c r="C25" s="235">
        <v>3</v>
      </c>
      <c r="D25" s="235">
        <v>3</v>
      </c>
      <c r="E25" s="235">
        <v>3</v>
      </c>
      <c r="F25" s="235">
        <v>3</v>
      </c>
      <c r="G25" s="235">
        <v>3</v>
      </c>
      <c r="H25" s="235">
        <v>3</v>
      </c>
      <c r="I25" s="235">
        <v>3</v>
      </c>
      <c r="J25" s="235">
        <v>3</v>
      </c>
      <c r="K25" s="235">
        <v>0</v>
      </c>
      <c r="L25" s="26">
        <v>0</v>
      </c>
      <c r="M25" s="60"/>
      <c r="N25" s="60"/>
      <c r="O25" s="60"/>
      <c r="P25" s="228" t="s">
        <v>152</v>
      </c>
    </row>
    <row r="26" spans="1:16" x14ac:dyDescent="0.2">
      <c r="A26" s="335" t="s">
        <v>382</v>
      </c>
      <c r="B26" s="336"/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</row>
    <row r="27" spans="1:16" ht="24.95" customHeight="1" x14ac:dyDescent="0.2">
      <c r="A27" s="11" t="s">
        <v>383</v>
      </c>
      <c r="B27" s="235">
        <v>219</v>
      </c>
      <c r="C27" s="235">
        <v>180</v>
      </c>
      <c r="D27" s="235">
        <v>203</v>
      </c>
      <c r="E27" s="235">
        <v>189</v>
      </c>
      <c r="F27" s="235">
        <f>+E27*0.9</f>
        <v>170</v>
      </c>
      <c r="G27" s="235">
        <v>278</v>
      </c>
      <c r="H27" s="235">
        <v>308</v>
      </c>
      <c r="I27" s="235">
        <v>251</v>
      </c>
      <c r="J27" s="235">
        <v>240</v>
      </c>
      <c r="K27" s="235">
        <v>171</v>
      </c>
      <c r="L27" s="50">
        <v>215</v>
      </c>
      <c r="M27" s="60"/>
      <c r="N27" s="60"/>
      <c r="O27" s="60"/>
      <c r="P27" s="228" t="s">
        <v>152</v>
      </c>
    </row>
    <row r="28" spans="1:16" ht="24.95" customHeight="1" x14ac:dyDescent="0.2">
      <c r="A28" s="11" t="s">
        <v>107</v>
      </c>
      <c r="B28" s="337" t="s">
        <v>369</v>
      </c>
      <c r="C28" s="338"/>
      <c r="D28" s="338"/>
      <c r="E28" s="338"/>
      <c r="F28" s="338"/>
      <c r="G28" s="338"/>
      <c r="H28" s="338"/>
      <c r="I28" s="338"/>
      <c r="J28" s="339"/>
      <c r="K28" s="235">
        <v>899</v>
      </c>
      <c r="L28" s="50">
        <v>963</v>
      </c>
      <c r="M28" s="60"/>
      <c r="N28" s="60"/>
      <c r="O28" s="60"/>
      <c r="P28" s="247">
        <f>SUM(K28:O28)</f>
        <v>1862</v>
      </c>
    </row>
    <row r="29" spans="1:16" ht="24.95" customHeight="1" x14ac:dyDescent="0.2">
      <c r="A29" s="11" t="s">
        <v>384</v>
      </c>
      <c r="B29" s="235">
        <v>1252</v>
      </c>
      <c r="C29" s="235">
        <v>607</v>
      </c>
      <c r="D29" s="235">
        <v>993</v>
      </c>
      <c r="E29" s="235">
        <v>963</v>
      </c>
      <c r="F29" s="235">
        <f>+E29*0.95</f>
        <v>915</v>
      </c>
      <c r="G29" s="235">
        <v>1356</v>
      </c>
      <c r="H29" s="235">
        <v>1352</v>
      </c>
      <c r="I29" s="235">
        <v>642</v>
      </c>
      <c r="J29" s="235">
        <v>1120</v>
      </c>
      <c r="K29" s="235">
        <v>423</v>
      </c>
      <c r="L29" s="50">
        <v>505</v>
      </c>
      <c r="M29" s="60"/>
      <c r="N29" s="60"/>
      <c r="O29" s="60"/>
      <c r="P29" s="228" t="s">
        <v>152</v>
      </c>
    </row>
    <row r="30" spans="1:16" ht="24.95" customHeight="1" x14ac:dyDescent="0.2">
      <c r="A30" s="11" t="s">
        <v>108</v>
      </c>
      <c r="B30" s="337" t="s">
        <v>369</v>
      </c>
      <c r="C30" s="338"/>
      <c r="D30" s="338"/>
      <c r="E30" s="338"/>
      <c r="F30" s="338"/>
      <c r="G30" s="338"/>
      <c r="H30" s="338"/>
      <c r="I30" s="338"/>
      <c r="J30" s="339"/>
      <c r="K30" s="235">
        <v>1121</v>
      </c>
      <c r="L30" s="50">
        <v>1345</v>
      </c>
      <c r="M30" s="60"/>
      <c r="N30" s="60"/>
      <c r="O30" s="60"/>
      <c r="P30" s="247">
        <f>SUM(K30:O30)</f>
        <v>2466</v>
      </c>
    </row>
    <row r="31" spans="1:16" ht="24.95" customHeight="1" x14ac:dyDescent="0.2">
      <c r="A31" s="11" t="s">
        <v>385</v>
      </c>
      <c r="B31" s="235">
        <v>148</v>
      </c>
      <c r="C31" s="235">
        <v>140</v>
      </c>
      <c r="D31" s="235">
        <v>170</v>
      </c>
      <c r="E31" s="235">
        <v>209</v>
      </c>
      <c r="F31" s="235">
        <f>+E31*0.9</f>
        <v>188</v>
      </c>
      <c r="G31" s="235">
        <v>321</v>
      </c>
      <c r="H31" s="235">
        <v>267</v>
      </c>
      <c r="I31" s="235">
        <v>249</v>
      </c>
      <c r="J31" s="235">
        <v>231</v>
      </c>
      <c r="K31" s="235">
        <v>178</v>
      </c>
      <c r="L31" s="50">
        <v>154</v>
      </c>
      <c r="M31" s="60"/>
      <c r="N31" s="60"/>
      <c r="O31" s="60"/>
      <c r="P31" s="228" t="s">
        <v>152</v>
      </c>
    </row>
    <row r="32" spans="1:16" ht="24.95" customHeight="1" x14ac:dyDescent="0.2">
      <c r="A32" s="11" t="s">
        <v>109</v>
      </c>
      <c r="B32" s="337" t="s">
        <v>369</v>
      </c>
      <c r="C32" s="338"/>
      <c r="D32" s="338"/>
      <c r="E32" s="338"/>
      <c r="F32" s="338"/>
      <c r="G32" s="338"/>
      <c r="H32" s="338"/>
      <c r="I32" s="338"/>
      <c r="J32" s="339"/>
      <c r="K32" s="235">
        <v>1466</v>
      </c>
      <c r="L32" s="50">
        <v>1162</v>
      </c>
      <c r="M32" s="60"/>
      <c r="N32" s="60"/>
      <c r="O32" s="60"/>
      <c r="P32" s="247">
        <f>SUM(K32:O32)</f>
        <v>2628</v>
      </c>
    </row>
    <row r="33" spans="1:16" ht="24.95" customHeight="1" x14ac:dyDescent="0.2">
      <c r="A33" s="11" t="s">
        <v>386</v>
      </c>
      <c r="B33" s="235">
        <f t="shared" ref="B33:J33" si="1">SUM(B27:B31)</f>
        <v>1619</v>
      </c>
      <c r="C33" s="235">
        <f t="shared" si="1"/>
        <v>927</v>
      </c>
      <c r="D33" s="235">
        <f t="shared" si="1"/>
        <v>1366</v>
      </c>
      <c r="E33" s="235">
        <f t="shared" si="1"/>
        <v>1361</v>
      </c>
      <c r="F33" s="235">
        <f t="shared" si="1"/>
        <v>1273</v>
      </c>
      <c r="G33" s="235">
        <f t="shared" si="1"/>
        <v>1955</v>
      </c>
      <c r="H33" s="235">
        <f t="shared" si="1"/>
        <v>1927</v>
      </c>
      <c r="I33" s="235">
        <f t="shared" si="1"/>
        <v>1142</v>
      </c>
      <c r="J33" s="235">
        <f t="shared" si="1"/>
        <v>1591</v>
      </c>
      <c r="K33" s="235">
        <f>+K31+K29+K27</f>
        <v>772</v>
      </c>
      <c r="L33" s="50">
        <f>+L31+L29+L27</f>
        <v>874</v>
      </c>
      <c r="M33" s="60"/>
      <c r="N33" s="60"/>
      <c r="O33" s="60"/>
      <c r="P33" s="228" t="s">
        <v>152</v>
      </c>
    </row>
    <row r="34" spans="1:16" ht="24.95" customHeight="1" x14ac:dyDescent="0.2">
      <c r="A34" s="11" t="s">
        <v>387</v>
      </c>
      <c r="B34" s="337" t="s">
        <v>369</v>
      </c>
      <c r="C34" s="338"/>
      <c r="D34" s="338"/>
      <c r="E34" s="338"/>
      <c r="F34" s="338"/>
      <c r="G34" s="338"/>
      <c r="H34" s="338"/>
      <c r="I34" s="338"/>
      <c r="J34" s="339"/>
      <c r="K34" s="235">
        <f>+K32+K30+K28</f>
        <v>3486</v>
      </c>
      <c r="L34" s="50">
        <f>+L32+L30+L28</f>
        <v>3470</v>
      </c>
      <c r="M34" s="60"/>
      <c r="N34" s="60"/>
      <c r="O34" s="60"/>
      <c r="P34" s="247">
        <f>SUM(K34:O34)</f>
        <v>6956</v>
      </c>
    </row>
    <row r="35" spans="1:16" x14ac:dyDescent="0.2">
      <c r="A35" s="351" t="s">
        <v>388</v>
      </c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</row>
    <row r="36" spans="1:16" ht="24.95" customHeight="1" x14ac:dyDescent="0.2">
      <c r="A36" s="11" t="s">
        <v>389</v>
      </c>
      <c r="B36" s="337" t="s">
        <v>369</v>
      </c>
      <c r="C36" s="338"/>
      <c r="D36" s="338"/>
      <c r="E36" s="338"/>
      <c r="F36" s="338"/>
      <c r="G36" s="338"/>
      <c r="H36" s="338"/>
      <c r="I36" s="338"/>
      <c r="J36" s="339"/>
      <c r="K36" s="236">
        <v>0.16</v>
      </c>
      <c r="L36" s="255">
        <v>0.12</v>
      </c>
      <c r="M36" s="60"/>
      <c r="N36" s="60"/>
      <c r="O36" s="60"/>
      <c r="P36" s="228" t="s">
        <v>152</v>
      </c>
    </row>
    <row r="37" spans="1:16" ht="24.95" customHeight="1" x14ac:dyDescent="0.2">
      <c r="A37" s="11" t="s">
        <v>390</v>
      </c>
      <c r="B37" s="337" t="s">
        <v>369</v>
      </c>
      <c r="C37" s="338"/>
      <c r="D37" s="338"/>
      <c r="E37" s="338"/>
      <c r="F37" s="338"/>
      <c r="G37" s="338"/>
      <c r="H37" s="338"/>
      <c r="I37" s="338"/>
      <c r="J37" s="339"/>
      <c r="K37" s="237">
        <v>0.84</v>
      </c>
      <c r="L37" s="255">
        <v>0.88</v>
      </c>
      <c r="M37" s="60"/>
      <c r="N37" s="60"/>
      <c r="O37" s="60"/>
      <c r="P37" s="228" t="s">
        <v>152</v>
      </c>
    </row>
    <row r="38" spans="1:16" ht="9.9499999999999993" customHeight="1" x14ac:dyDescent="0.2">
      <c r="A38" s="326"/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8"/>
    </row>
    <row r="39" spans="1:16" ht="24.95" customHeight="1" x14ac:dyDescent="0.2">
      <c r="A39" s="11" t="s">
        <v>391</v>
      </c>
      <c r="B39" s="323" t="s">
        <v>369</v>
      </c>
      <c r="C39" s="324"/>
      <c r="D39" s="324"/>
      <c r="E39" s="324"/>
      <c r="F39" s="324"/>
      <c r="G39" s="324"/>
      <c r="H39" s="324"/>
      <c r="I39" s="324"/>
      <c r="J39" s="325"/>
      <c r="K39" s="236">
        <v>0.13</v>
      </c>
      <c r="L39" s="255">
        <v>0.14000000000000001</v>
      </c>
      <c r="M39" s="60"/>
      <c r="N39" s="60"/>
      <c r="O39" s="60"/>
      <c r="P39" s="228" t="s">
        <v>152</v>
      </c>
    </row>
    <row r="40" spans="1:16" ht="24.95" customHeight="1" x14ac:dyDescent="0.2">
      <c r="A40" s="11" t="s">
        <v>392</v>
      </c>
      <c r="B40" s="323" t="s">
        <v>369</v>
      </c>
      <c r="C40" s="324"/>
      <c r="D40" s="324"/>
      <c r="E40" s="324"/>
      <c r="F40" s="324"/>
      <c r="G40" s="324"/>
      <c r="H40" s="324"/>
      <c r="I40" s="324"/>
      <c r="J40" s="325"/>
      <c r="K40" s="236">
        <v>0.09</v>
      </c>
      <c r="L40" s="255">
        <v>0.06</v>
      </c>
      <c r="M40" s="60"/>
      <c r="N40" s="60"/>
      <c r="O40" s="60"/>
      <c r="P40" s="228" t="s">
        <v>152</v>
      </c>
    </row>
    <row r="41" spans="1:16" ht="24.95" customHeight="1" x14ac:dyDescent="0.2">
      <c r="A41" s="11" t="s">
        <v>393</v>
      </c>
      <c r="B41" s="323" t="s">
        <v>369</v>
      </c>
      <c r="C41" s="324"/>
      <c r="D41" s="324"/>
      <c r="E41" s="324"/>
      <c r="F41" s="324"/>
      <c r="G41" s="324"/>
      <c r="H41" s="324"/>
      <c r="I41" s="324"/>
      <c r="J41" s="325"/>
      <c r="K41" s="236">
        <v>0.1</v>
      </c>
      <c r="L41" s="255">
        <v>0.15</v>
      </c>
      <c r="M41" s="60"/>
      <c r="N41" s="60"/>
      <c r="O41" s="60"/>
      <c r="P41" s="228" t="s">
        <v>152</v>
      </c>
    </row>
    <row r="42" spans="1:16" ht="24.95" customHeight="1" x14ac:dyDescent="0.2">
      <c r="A42" s="11" t="s">
        <v>394</v>
      </c>
      <c r="B42" s="323" t="s">
        <v>369</v>
      </c>
      <c r="C42" s="324"/>
      <c r="D42" s="324"/>
      <c r="E42" s="324"/>
      <c r="F42" s="324"/>
      <c r="G42" s="324"/>
      <c r="H42" s="324"/>
      <c r="I42" s="324"/>
      <c r="J42" s="325"/>
      <c r="K42" s="237">
        <v>0.42</v>
      </c>
      <c r="L42" s="255">
        <v>0.45</v>
      </c>
      <c r="M42" s="60"/>
      <c r="N42" s="60"/>
      <c r="O42" s="60"/>
      <c r="P42" s="228" t="s">
        <v>152</v>
      </c>
    </row>
    <row r="43" spans="1:16" ht="24.95" customHeight="1" x14ac:dyDescent="0.2">
      <c r="A43" s="11" t="s">
        <v>395</v>
      </c>
      <c r="B43" s="323" t="s">
        <v>369</v>
      </c>
      <c r="C43" s="324"/>
      <c r="D43" s="324"/>
      <c r="E43" s="324"/>
      <c r="F43" s="324"/>
      <c r="G43" s="324"/>
      <c r="H43" s="324"/>
      <c r="I43" s="324"/>
      <c r="J43" s="325"/>
      <c r="K43" s="236">
        <v>0.25</v>
      </c>
      <c r="L43" s="255">
        <v>0.2</v>
      </c>
      <c r="M43" s="60"/>
      <c r="N43" s="60"/>
      <c r="O43" s="60"/>
      <c r="P43" s="228" t="s">
        <v>152</v>
      </c>
    </row>
    <row r="44" spans="1:16" ht="15.75" x14ac:dyDescent="0.2">
      <c r="A44" s="186" t="s">
        <v>195</v>
      </c>
      <c r="B44" s="129"/>
      <c r="C44" s="129"/>
      <c r="D44" s="129"/>
      <c r="E44" s="129"/>
      <c r="F44" s="130"/>
      <c r="G44" s="130"/>
      <c r="H44" s="130"/>
      <c r="I44" s="130"/>
      <c r="J44" s="73"/>
      <c r="K44" s="102"/>
      <c r="L44" s="73"/>
      <c r="M44" s="73"/>
      <c r="N44" s="73"/>
      <c r="O44" s="73"/>
      <c r="P44" s="74"/>
    </row>
    <row r="45" spans="1:16" ht="24.95" customHeight="1" x14ac:dyDescent="0.2">
      <c r="A45" s="93" t="s">
        <v>114</v>
      </c>
      <c r="B45" s="200">
        <v>8088</v>
      </c>
      <c r="C45" s="200">
        <v>8160</v>
      </c>
      <c r="D45" s="200">
        <v>3360</v>
      </c>
      <c r="E45" s="200">
        <v>3776</v>
      </c>
      <c r="F45" s="201">
        <v>2432</v>
      </c>
      <c r="G45" s="202">
        <v>3936</v>
      </c>
      <c r="H45" s="202">
        <v>4584</v>
      </c>
      <c r="I45" s="202">
        <v>5256</v>
      </c>
      <c r="J45" s="202">
        <v>6552</v>
      </c>
      <c r="K45" s="219">
        <v>9504</v>
      </c>
      <c r="L45" s="23">
        <v>10368</v>
      </c>
      <c r="M45" s="23"/>
      <c r="N45" s="26"/>
      <c r="O45" s="60"/>
      <c r="P45" s="70">
        <f>SUM(D45:O45)</f>
        <v>49768</v>
      </c>
    </row>
    <row r="46" spans="1:16" ht="24.95" customHeight="1" x14ac:dyDescent="0.2">
      <c r="A46" s="93" t="s">
        <v>115</v>
      </c>
      <c r="B46" s="200">
        <v>337</v>
      </c>
      <c r="C46" s="200">
        <v>344</v>
      </c>
      <c r="D46" s="200">
        <v>128</v>
      </c>
      <c r="E46" s="200">
        <v>145</v>
      </c>
      <c r="F46" s="201">
        <v>152</v>
      </c>
      <c r="G46" s="202">
        <v>164</v>
      </c>
      <c r="H46" s="202">
        <v>191</v>
      </c>
      <c r="I46" s="202">
        <v>219</v>
      </c>
      <c r="J46" s="202">
        <v>233</v>
      </c>
      <c r="K46" s="219">
        <v>264</v>
      </c>
      <c r="L46" s="23">
        <v>288</v>
      </c>
      <c r="M46" s="23"/>
      <c r="N46" s="26"/>
      <c r="O46" s="60"/>
      <c r="P46" s="70">
        <f>SUM(D46:O46)</f>
        <v>1784</v>
      </c>
    </row>
    <row r="47" spans="1:16" ht="24.95" customHeight="1" x14ac:dyDescent="0.2">
      <c r="A47" s="93" t="s">
        <v>116</v>
      </c>
      <c r="B47" s="200">
        <v>1</v>
      </c>
      <c r="C47" s="200">
        <v>4</v>
      </c>
      <c r="D47" s="200">
        <v>3</v>
      </c>
      <c r="E47" s="200">
        <v>3</v>
      </c>
      <c r="F47" s="201">
        <v>3</v>
      </c>
      <c r="G47" s="202">
        <v>3</v>
      </c>
      <c r="H47" s="202">
        <v>4</v>
      </c>
      <c r="I47" s="202">
        <v>3</v>
      </c>
      <c r="J47" s="202">
        <v>2</v>
      </c>
      <c r="K47" s="219">
        <v>4</v>
      </c>
      <c r="L47" s="23">
        <v>4</v>
      </c>
      <c r="M47" s="23"/>
      <c r="N47" s="26"/>
      <c r="O47" s="60"/>
      <c r="P47" s="70">
        <f>SUM(D47:O47)</f>
        <v>29</v>
      </c>
    </row>
    <row r="48" spans="1:16" x14ac:dyDescent="0.2">
      <c r="A48" s="272" t="s">
        <v>117</v>
      </c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4"/>
    </row>
    <row r="49" spans="1:16" ht="24.95" customHeight="1" x14ac:dyDescent="0.2">
      <c r="A49" s="93" t="s">
        <v>118</v>
      </c>
      <c r="B49" s="200">
        <v>2160</v>
      </c>
      <c r="C49" s="200">
        <v>2244</v>
      </c>
      <c r="D49" s="200">
        <v>800</v>
      </c>
      <c r="E49" s="200">
        <v>968</v>
      </c>
      <c r="F49" s="202">
        <v>632</v>
      </c>
      <c r="G49" s="202">
        <v>1080</v>
      </c>
      <c r="H49" s="202">
        <v>1272</v>
      </c>
      <c r="I49" s="202">
        <v>1452</v>
      </c>
      <c r="J49" s="202">
        <v>1572</v>
      </c>
      <c r="K49" s="219">
        <v>1812</v>
      </c>
      <c r="L49" s="23">
        <v>2028</v>
      </c>
      <c r="M49" s="23"/>
      <c r="N49" s="26"/>
      <c r="O49" s="211"/>
      <c r="P49" s="70">
        <f>SUM(D49:O49)</f>
        <v>11616</v>
      </c>
    </row>
    <row r="50" spans="1:16" ht="24.95" customHeight="1" x14ac:dyDescent="0.2">
      <c r="A50" s="93" t="s">
        <v>119</v>
      </c>
      <c r="B50" s="212">
        <v>2160</v>
      </c>
      <c r="C50" s="212">
        <v>2244</v>
      </c>
      <c r="D50" s="212">
        <v>800</v>
      </c>
      <c r="E50" s="212">
        <v>968</v>
      </c>
      <c r="F50" s="213">
        <v>632</v>
      </c>
      <c r="G50" s="213">
        <v>1080</v>
      </c>
      <c r="H50" s="213">
        <v>1272</v>
      </c>
      <c r="I50" s="213">
        <v>1452</v>
      </c>
      <c r="J50" s="202">
        <v>1572</v>
      </c>
      <c r="K50" s="219">
        <v>1812</v>
      </c>
      <c r="L50" s="23">
        <v>2028</v>
      </c>
      <c r="M50" s="23"/>
      <c r="N50" s="26"/>
      <c r="O50" s="211"/>
      <c r="P50" s="70">
        <f>SUM(D50:O50)</f>
        <v>11616</v>
      </c>
    </row>
    <row r="51" spans="1:16" ht="24.95" customHeight="1" x14ac:dyDescent="0.2">
      <c r="A51" s="167" t="s">
        <v>271</v>
      </c>
      <c r="B51" s="342" t="s">
        <v>252</v>
      </c>
      <c r="C51" s="342"/>
      <c r="D51" s="342"/>
      <c r="E51" s="342"/>
      <c r="F51" s="342"/>
      <c r="G51" s="342"/>
      <c r="H51" s="342"/>
      <c r="I51" s="342"/>
      <c r="J51" s="201">
        <v>1572</v>
      </c>
      <c r="K51" s="219">
        <v>1812</v>
      </c>
      <c r="L51" s="23">
        <v>2028</v>
      </c>
      <c r="M51" s="23"/>
      <c r="N51" s="26"/>
      <c r="O51" s="211"/>
      <c r="P51" s="70">
        <f>SUM(J51:O51)</f>
        <v>5412</v>
      </c>
    </row>
    <row r="52" spans="1:16" ht="24.95" customHeight="1" x14ac:dyDescent="0.2">
      <c r="A52" s="93" t="s">
        <v>120</v>
      </c>
      <c r="B52" s="225">
        <v>4320</v>
      </c>
      <c r="C52" s="225">
        <v>4488</v>
      </c>
      <c r="D52" s="225">
        <v>1600</v>
      </c>
      <c r="E52" s="225">
        <v>1936</v>
      </c>
      <c r="F52" s="226">
        <v>1264</v>
      </c>
      <c r="G52" s="226">
        <v>2160</v>
      </c>
      <c r="H52" s="226">
        <v>2544</v>
      </c>
      <c r="I52" s="226">
        <v>2904</v>
      </c>
      <c r="J52" s="202">
        <v>4716</v>
      </c>
      <c r="K52" s="219">
        <v>5436</v>
      </c>
      <c r="L52" s="23">
        <v>6084</v>
      </c>
      <c r="M52" s="23"/>
      <c r="N52" s="26"/>
      <c r="O52" s="211"/>
      <c r="P52" s="70">
        <f>SUM(D52:O52)</f>
        <v>28644</v>
      </c>
    </row>
    <row r="53" spans="1:16" ht="24.95" customHeight="1" x14ac:dyDescent="0.2">
      <c r="A53" s="167" t="s">
        <v>272</v>
      </c>
      <c r="B53" s="342" t="s">
        <v>252</v>
      </c>
      <c r="C53" s="342"/>
      <c r="D53" s="342"/>
      <c r="E53" s="342"/>
      <c r="F53" s="342"/>
      <c r="G53" s="342"/>
      <c r="H53" s="342"/>
      <c r="I53" s="342"/>
      <c r="J53" s="201">
        <v>76</v>
      </c>
      <c r="K53" s="219">
        <v>85</v>
      </c>
      <c r="L53" s="23">
        <v>93</v>
      </c>
      <c r="M53" s="23"/>
      <c r="N53" s="26"/>
      <c r="O53" s="211"/>
      <c r="P53" s="70">
        <f>SUM(J53:O53)</f>
        <v>254</v>
      </c>
    </row>
    <row r="54" spans="1:16" ht="24.95" customHeight="1" x14ac:dyDescent="0.2">
      <c r="A54" s="167" t="s">
        <v>273</v>
      </c>
      <c r="B54" s="342" t="s">
        <v>252</v>
      </c>
      <c r="C54" s="342"/>
      <c r="D54" s="342"/>
      <c r="E54" s="342"/>
      <c r="F54" s="342"/>
      <c r="G54" s="342"/>
      <c r="H54" s="342"/>
      <c r="I54" s="342"/>
      <c r="J54" s="201">
        <v>55</v>
      </c>
      <c r="K54" s="219">
        <v>66</v>
      </c>
      <c r="L54" s="23">
        <v>76</v>
      </c>
      <c r="M54" s="23"/>
      <c r="N54" s="26"/>
      <c r="O54" s="211"/>
      <c r="P54" s="70">
        <f>SUM(J54:O54)</f>
        <v>197</v>
      </c>
    </row>
    <row r="55" spans="1:16" ht="24.95" customHeight="1" x14ac:dyDescent="0.2">
      <c r="A55" s="93" t="s">
        <v>121</v>
      </c>
      <c r="B55" s="214">
        <v>180</v>
      </c>
      <c r="C55" s="214">
        <v>187</v>
      </c>
      <c r="D55" s="214">
        <v>64</v>
      </c>
      <c r="E55" s="214">
        <v>75</v>
      </c>
      <c r="F55" s="215">
        <v>79</v>
      </c>
      <c r="G55" s="215">
        <v>90</v>
      </c>
      <c r="H55" s="215">
        <v>106</v>
      </c>
      <c r="I55" s="215">
        <v>121</v>
      </c>
      <c r="J55" s="202">
        <v>131</v>
      </c>
      <c r="K55" s="219">
        <v>151</v>
      </c>
      <c r="L55" s="23">
        <v>169</v>
      </c>
      <c r="M55" s="23"/>
      <c r="N55" s="26"/>
      <c r="O55" s="211"/>
      <c r="P55" s="70">
        <f>SUM(J55:O55)</f>
        <v>451</v>
      </c>
    </row>
    <row r="56" spans="1:16" x14ac:dyDescent="0.2">
      <c r="A56" s="272" t="s">
        <v>122</v>
      </c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4"/>
    </row>
    <row r="57" spans="1:16" ht="24.95" customHeight="1" x14ac:dyDescent="0.2">
      <c r="A57" s="93" t="s">
        <v>123</v>
      </c>
      <c r="B57" s="200">
        <v>1884</v>
      </c>
      <c r="C57" s="200">
        <v>1884</v>
      </c>
      <c r="D57" s="199">
        <v>880</v>
      </c>
      <c r="E57" s="200">
        <v>920</v>
      </c>
      <c r="F57" s="202">
        <v>584</v>
      </c>
      <c r="G57" s="202">
        <v>888</v>
      </c>
      <c r="H57" s="202">
        <v>1020</v>
      </c>
      <c r="I57" s="202">
        <v>1176</v>
      </c>
      <c r="J57" s="202">
        <v>612</v>
      </c>
      <c r="K57" s="219">
        <v>1356</v>
      </c>
      <c r="L57" s="23">
        <v>1428</v>
      </c>
      <c r="M57" s="23"/>
      <c r="N57" s="26"/>
      <c r="O57" s="60"/>
      <c r="P57" s="70">
        <f>SUM(D57:O57)</f>
        <v>8864</v>
      </c>
    </row>
    <row r="58" spans="1:16" ht="24.95" customHeight="1" x14ac:dyDescent="0.2">
      <c r="A58" s="93" t="s">
        <v>124</v>
      </c>
      <c r="B58" s="212">
        <v>1884</v>
      </c>
      <c r="C58" s="212">
        <v>1884</v>
      </c>
      <c r="D58" s="216">
        <v>880</v>
      </c>
      <c r="E58" s="212">
        <v>920</v>
      </c>
      <c r="F58" s="213">
        <v>584</v>
      </c>
      <c r="G58" s="213">
        <v>888</v>
      </c>
      <c r="H58" s="213">
        <v>1020</v>
      </c>
      <c r="I58" s="213">
        <v>1176</v>
      </c>
      <c r="J58" s="202">
        <v>612</v>
      </c>
      <c r="K58" s="219">
        <v>1356</v>
      </c>
      <c r="L58" s="23">
        <v>1428</v>
      </c>
      <c r="M58" s="23"/>
      <c r="N58" s="26"/>
      <c r="O58" s="60"/>
      <c r="P58" s="70">
        <f>SUM(D58:O58)</f>
        <v>8864</v>
      </c>
    </row>
    <row r="59" spans="1:16" ht="24.95" customHeight="1" x14ac:dyDescent="0.2">
      <c r="A59" s="167" t="s">
        <v>125</v>
      </c>
      <c r="B59" s="342" t="s">
        <v>252</v>
      </c>
      <c r="C59" s="342"/>
      <c r="D59" s="342"/>
      <c r="E59" s="342"/>
      <c r="F59" s="342"/>
      <c r="G59" s="342"/>
      <c r="H59" s="342"/>
      <c r="I59" s="342"/>
      <c r="J59" s="201">
        <v>0</v>
      </c>
      <c r="K59" s="219">
        <v>0</v>
      </c>
      <c r="L59" s="23">
        <v>0</v>
      </c>
      <c r="M59" s="23"/>
      <c r="N59" s="26"/>
      <c r="O59" s="60"/>
      <c r="P59" s="70">
        <f>SUM(J59:O59)</f>
        <v>0</v>
      </c>
    </row>
    <row r="60" spans="1:16" ht="24.95" customHeight="1" x14ac:dyDescent="0.2">
      <c r="A60" s="93" t="s">
        <v>274</v>
      </c>
      <c r="B60" s="214">
        <v>0</v>
      </c>
      <c r="C60" s="214">
        <v>0</v>
      </c>
      <c r="D60" s="217">
        <v>0</v>
      </c>
      <c r="E60" s="214">
        <v>0</v>
      </c>
      <c r="F60" s="215">
        <v>0</v>
      </c>
      <c r="G60" s="215">
        <v>0</v>
      </c>
      <c r="H60" s="215">
        <v>0</v>
      </c>
      <c r="I60" s="215">
        <v>0</v>
      </c>
      <c r="J60" s="202">
        <v>612</v>
      </c>
      <c r="K60" s="219">
        <v>1356</v>
      </c>
      <c r="L60" s="23">
        <v>1428</v>
      </c>
      <c r="M60" s="23"/>
      <c r="N60" s="26"/>
      <c r="O60" s="60"/>
      <c r="P60" s="70">
        <f>SUM(D60:O60)</f>
        <v>3396</v>
      </c>
    </row>
    <row r="61" spans="1:16" ht="24.95" customHeight="1" x14ac:dyDescent="0.2">
      <c r="A61" s="93" t="s">
        <v>126</v>
      </c>
      <c r="B61" s="212">
        <v>3768</v>
      </c>
      <c r="C61" s="212">
        <v>3672</v>
      </c>
      <c r="D61" s="212">
        <v>1760</v>
      </c>
      <c r="E61" s="212">
        <v>1840</v>
      </c>
      <c r="F61" s="213">
        <v>1168</v>
      </c>
      <c r="G61" s="213">
        <v>1776</v>
      </c>
      <c r="H61" s="213">
        <v>2040</v>
      </c>
      <c r="I61" s="213">
        <v>2352</v>
      </c>
      <c r="J61" s="202">
        <v>1836</v>
      </c>
      <c r="K61" s="219">
        <v>4068</v>
      </c>
      <c r="L61" s="23">
        <v>4284</v>
      </c>
      <c r="M61" s="23"/>
      <c r="N61" s="26"/>
      <c r="O61" s="60"/>
      <c r="P61" s="70">
        <f>SUM(D61:O61)</f>
        <v>21124</v>
      </c>
    </row>
    <row r="62" spans="1:16" ht="24.95" customHeight="1" x14ac:dyDescent="0.2">
      <c r="A62" s="167" t="s">
        <v>275</v>
      </c>
      <c r="B62" s="342" t="s">
        <v>252</v>
      </c>
      <c r="C62" s="342"/>
      <c r="D62" s="342"/>
      <c r="E62" s="342"/>
      <c r="F62" s="342"/>
      <c r="G62" s="342"/>
      <c r="H62" s="342"/>
      <c r="I62" s="342"/>
      <c r="J62" s="201">
        <v>60</v>
      </c>
      <c r="K62" s="219">
        <v>68</v>
      </c>
      <c r="L62" s="23">
        <v>70</v>
      </c>
      <c r="M62" s="23"/>
      <c r="N62" s="26"/>
      <c r="O62" s="60"/>
      <c r="P62" s="70" t="s">
        <v>152</v>
      </c>
    </row>
    <row r="63" spans="1:16" ht="24.95" customHeight="1" x14ac:dyDescent="0.2">
      <c r="A63" s="167" t="s">
        <v>276</v>
      </c>
      <c r="B63" s="342" t="s">
        <v>252</v>
      </c>
      <c r="C63" s="342"/>
      <c r="D63" s="342"/>
      <c r="E63" s="342"/>
      <c r="F63" s="342"/>
      <c r="G63" s="342"/>
      <c r="H63" s="342"/>
      <c r="I63" s="342"/>
      <c r="J63" s="201">
        <v>23</v>
      </c>
      <c r="K63" s="219">
        <v>23</v>
      </c>
      <c r="L63" s="23">
        <v>25</v>
      </c>
      <c r="M63" s="23"/>
      <c r="N63" s="26"/>
      <c r="O63" s="60"/>
      <c r="P63" s="70" t="s">
        <v>152</v>
      </c>
    </row>
    <row r="64" spans="1:16" ht="24.95" customHeight="1" x14ac:dyDescent="0.2">
      <c r="A64" s="167" t="s">
        <v>277</v>
      </c>
      <c r="B64" s="342" t="s">
        <v>252</v>
      </c>
      <c r="C64" s="342"/>
      <c r="D64" s="342"/>
      <c r="E64" s="342"/>
      <c r="F64" s="342"/>
      <c r="G64" s="342"/>
      <c r="H64" s="342"/>
      <c r="I64" s="342"/>
      <c r="J64" s="201">
        <v>19</v>
      </c>
      <c r="K64" s="219">
        <v>21</v>
      </c>
      <c r="L64" s="23">
        <v>23</v>
      </c>
      <c r="M64" s="23"/>
      <c r="N64" s="26"/>
      <c r="O64" s="60"/>
      <c r="P64" s="70" t="s">
        <v>152</v>
      </c>
    </row>
    <row r="65" spans="1:16" ht="24.95" customHeight="1" x14ac:dyDescent="0.2">
      <c r="A65" s="93" t="s">
        <v>127</v>
      </c>
      <c r="B65" s="214">
        <v>157</v>
      </c>
      <c r="C65" s="214">
        <v>157</v>
      </c>
      <c r="D65" s="214">
        <v>65</v>
      </c>
      <c r="E65" s="214">
        <v>70</v>
      </c>
      <c r="F65" s="215">
        <v>73</v>
      </c>
      <c r="G65" s="215">
        <v>74</v>
      </c>
      <c r="H65" s="215">
        <v>85</v>
      </c>
      <c r="I65" s="215">
        <v>98</v>
      </c>
      <c r="J65" s="202">
        <v>102</v>
      </c>
      <c r="K65" s="219">
        <v>113</v>
      </c>
      <c r="L65" s="23">
        <v>119</v>
      </c>
      <c r="M65" s="23"/>
      <c r="N65" s="26"/>
      <c r="O65" s="60"/>
      <c r="P65" s="70">
        <f>SUM(D65:O65)</f>
        <v>799</v>
      </c>
    </row>
    <row r="66" spans="1:16" ht="15.75" x14ac:dyDescent="0.25">
      <c r="A66" s="353" t="s">
        <v>354</v>
      </c>
      <c r="B66" s="353"/>
      <c r="C66" s="353"/>
      <c r="D66" s="353"/>
      <c r="E66" s="353"/>
      <c r="F66" s="353"/>
      <c r="G66" s="353"/>
      <c r="H66" s="353"/>
      <c r="I66" s="353"/>
      <c r="J66" s="353"/>
      <c r="K66" s="353"/>
      <c r="L66" s="353"/>
      <c r="M66" s="353"/>
      <c r="N66" s="353"/>
      <c r="O66" s="353"/>
      <c r="P66" s="353"/>
    </row>
    <row r="67" spans="1:16" ht="12.75" customHeight="1" x14ac:dyDescent="0.2">
      <c r="A67" s="347" t="s">
        <v>280</v>
      </c>
      <c r="B67" s="347"/>
      <c r="C67" s="347"/>
      <c r="D67" s="347"/>
      <c r="E67" s="347"/>
      <c r="F67" s="347"/>
      <c r="G67" s="347"/>
      <c r="H67" s="347"/>
      <c r="I67" s="347"/>
      <c r="J67" s="347"/>
      <c r="K67" s="347"/>
      <c r="L67" s="347"/>
      <c r="M67" s="347"/>
      <c r="N67" s="347"/>
      <c r="O67" s="347"/>
      <c r="P67" s="347"/>
    </row>
    <row r="68" spans="1:16" ht="24.95" customHeight="1" x14ac:dyDescent="0.2">
      <c r="A68" s="11" t="s">
        <v>284</v>
      </c>
      <c r="B68" s="221">
        <v>19</v>
      </c>
      <c r="C68" s="221">
        <v>8</v>
      </c>
      <c r="D68" s="221">
        <v>7</v>
      </c>
      <c r="E68" s="221">
        <v>10</v>
      </c>
      <c r="F68" s="221">
        <v>7</v>
      </c>
      <c r="G68" s="221">
        <v>1</v>
      </c>
      <c r="H68" s="221">
        <v>12</v>
      </c>
      <c r="I68" s="221">
        <v>23</v>
      </c>
      <c r="J68" s="221">
        <v>4</v>
      </c>
      <c r="K68" s="229">
        <v>20</v>
      </c>
      <c r="L68" s="229">
        <v>15</v>
      </c>
      <c r="M68" s="60"/>
      <c r="N68" s="60"/>
      <c r="O68" s="60"/>
      <c r="P68" s="218">
        <f t="shared" ref="P68:P73" si="2">SUM(B68:O68)</f>
        <v>126</v>
      </c>
    </row>
    <row r="69" spans="1:16" ht="24.95" customHeight="1" x14ac:dyDescent="0.2">
      <c r="A69" s="11" t="s">
        <v>285</v>
      </c>
      <c r="B69" s="221">
        <v>230</v>
      </c>
      <c r="C69" s="221">
        <v>2</v>
      </c>
      <c r="D69" s="221">
        <v>0</v>
      </c>
      <c r="E69" s="221">
        <v>0</v>
      </c>
      <c r="F69" s="221">
        <v>0</v>
      </c>
      <c r="G69" s="221">
        <v>0</v>
      </c>
      <c r="H69" s="221">
        <v>0</v>
      </c>
      <c r="I69" s="221">
        <v>0</v>
      </c>
      <c r="J69" s="221">
        <v>0</v>
      </c>
      <c r="K69" s="230">
        <v>0</v>
      </c>
      <c r="L69" s="229">
        <v>1</v>
      </c>
      <c r="M69" s="60"/>
      <c r="N69" s="60"/>
      <c r="O69" s="60"/>
      <c r="P69" s="218">
        <f t="shared" si="2"/>
        <v>233</v>
      </c>
    </row>
    <row r="70" spans="1:16" ht="24.95" customHeight="1" x14ac:dyDescent="0.2">
      <c r="A70" s="165" t="s">
        <v>286</v>
      </c>
      <c r="B70" s="221">
        <v>8</v>
      </c>
      <c r="C70" s="221">
        <v>8</v>
      </c>
      <c r="D70" s="221">
        <v>18</v>
      </c>
      <c r="E70" s="221">
        <v>11</v>
      </c>
      <c r="F70" s="221">
        <v>14</v>
      </c>
      <c r="G70" s="221">
        <v>13</v>
      </c>
      <c r="H70" s="221">
        <v>18</v>
      </c>
      <c r="I70" s="221">
        <v>20</v>
      </c>
      <c r="J70" s="221">
        <v>22</v>
      </c>
      <c r="K70" s="229">
        <v>25</v>
      </c>
      <c r="L70" s="229">
        <v>24</v>
      </c>
      <c r="M70" s="60"/>
      <c r="N70" s="60"/>
      <c r="O70" s="60"/>
      <c r="P70" s="218">
        <f t="shared" si="2"/>
        <v>181</v>
      </c>
    </row>
    <row r="71" spans="1:16" ht="24.95" customHeight="1" x14ac:dyDescent="0.2">
      <c r="A71" s="165" t="s">
        <v>287</v>
      </c>
      <c r="B71" s="221">
        <v>20</v>
      </c>
      <c r="C71" s="221">
        <v>2</v>
      </c>
      <c r="D71" s="221">
        <v>15</v>
      </c>
      <c r="E71" s="221">
        <v>23</v>
      </c>
      <c r="F71" s="221">
        <v>8</v>
      </c>
      <c r="G71" s="221">
        <v>8</v>
      </c>
      <c r="H71" s="221">
        <v>22</v>
      </c>
      <c r="I71" s="221">
        <v>23</v>
      </c>
      <c r="J71" s="221">
        <v>59</v>
      </c>
      <c r="K71" s="229">
        <v>47</v>
      </c>
      <c r="L71" s="229">
        <v>36</v>
      </c>
      <c r="M71" s="60"/>
      <c r="N71" s="60"/>
      <c r="O71" s="60"/>
      <c r="P71" s="218">
        <f t="shared" si="2"/>
        <v>263</v>
      </c>
    </row>
    <row r="72" spans="1:16" ht="24.95" customHeight="1" x14ac:dyDescent="0.2">
      <c r="A72" s="165" t="s">
        <v>288</v>
      </c>
      <c r="B72" s="221">
        <v>1</v>
      </c>
      <c r="C72" s="221">
        <v>1</v>
      </c>
      <c r="D72" s="221">
        <v>1</v>
      </c>
      <c r="E72" s="221">
        <v>1</v>
      </c>
      <c r="F72" s="221">
        <v>1</v>
      </c>
      <c r="G72" s="221">
        <v>1</v>
      </c>
      <c r="H72" s="221">
        <v>1</v>
      </c>
      <c r="I72" s="221">
        <v>1</v>
      </c>
      <c r="J72" s="221">
        <v>20</v>
      </c>
      <c r="K72" s="229">
        <v>25</v>
      </c>
      <c r="L72" s="229">
        <v>18</v>
      </c>
      <c r="M72" s="60"/>
      <c r="N72" s="60"/>
      <c r="O72" s="60"/>
      <c r="P72" s="218">
        <f t="shared" si="2"/>
        <v>71</v>
      </c>
    </row>
    <row r="73" spans="1:16" ht="24.95" customHeight="1" x14ac:dyDescent="0.2">
      <c r="A73" s="165" t="s">
        <v>289</v>
      </c>
      <c r="B73" s="221">
        <v>7</v>
      </c>
      <c r="C73" s="221">
        <v>7</v>
      </c>
      <c r="D73" s="221">
        <v>17</v>
      </c>
      <c r="E73" s="221">
        <v>8</v>
      </c>
      <c r="F73" s="221">
        <v>15</v>
      </c>
      <c r="G73" s="221">
        <v>10</v>
      </c>
      <c r="H73" s="221">
        <v>27</v>
      </c>
      <c r="I73" s="221">
        <v>35</v>
      </c>
      <c r="J73" s="221">
        <v>27</v>
      </c>
      <c r="K73" s="229">
        <v>24</v>
      </c>
      <c r="L73" s="229">
        <v>30</v>
      </c>
      <c r="M73" s="60"/>
      <c r="N73" s="60"/>
      <c r="O73" s="60"/>
      <c r="P73" s="218">
        <f t="shared" si="2"/>
        <v>207</v>
      </c>
    </row>
    <row r="74" spans="1:16" ht="24.95" customHeight="1" x14ac:dyDescent="0.2">
      <c r="A74" s="165" t="s">
        <v>290</v>
      </c>
      <c r="B74" s="340" t="s">
        <v>369</v>
      </c>
      <c r="C74" s="354"/>
      <c r="D74" s="354"/>
      <c r="E74" s="354"/>
      <c r="F74" s="354"/>
      <c r="G74" s="354"/>
      <c r="H74" s="341"/>
      <c r="I74" s="221">
        <f>16+12+39</f>
        <v>67</v>
      </c>
      <c r="J74" s="221">
        <f>33+6+26</f>
        <v>65</v>
      </c>
      <c r="K74" s="229">
        <v>93</v>
      </c>
      <c r="L74" s="229">
        <v>60</v>
      </c>
      <c r="M74" s="60"/>
      <c r="N74" s="60"/>
      <c r="O74" s="60"/>
      <c r="P74" s="218">
        <f>SUM(I74:O74)</f>
        <v>285</v>
      </c>
    </row>
    <row r="75" spans="1:16" ht="24.95" customHeight="1" x14ac:dyDescent="0.2">
      <c r="A75" s="165" t="s">
        <v>291</v>
      </c>
      <c r="B75" s="221">
        <v>1</v>
      </c>
      <c r="C75" s="221">
        <v>1</v>
      </c>
      <c r="D75" s="221">
        <v>1</v>
      </c>
      <c r="E75" s="221">
        <v>1</v>
      </c>
      <c r="F75" s="221">
        <v>1</v>
      </c>
      <c r="G75" s="221">
        <v>1</v>
      </c>
      <c r="H75" s="221">
        <v>1</v>
      </c>
      <c r="I75" s="221">
        <v>1</v>
      </c>
      <c r="J75" s="221">
        <v>1</v>
      </c>
      <c r="K75" s="229">
        <v>0</v>
      </c>
      <c r="L75" s="229">
        <v>1</v>
      </c>
      <c r="M75" s="60"/>
      <c r="N75" s="60"/>
      <c r="O75" s="60"/>
      <c r="P75" s="218">
        <f t="shared" ref="P75:P80" si="3">SUM(B75:O75)</f>
        <v>10</v>
      </c>
    </row>
    <row r="76" spans="1:16" ht="24.95" customHeight="1" x14ac:dyDescent="0.2">
      <c r="A76" s="11" t="s">
        <v>281</v>
      </c>
      <c r="B76" s="221">
        <v>43</v>
      </c>
      <c r="C76" s="221">
        <v>17</v>
      </c>
      <c r="D76" s="221">
        <v>60</v>
      </c>
      <c r="E76" s="221">
        <v>41</v>
      </c>
      <c r="F76" s="221">
        <v>25</v>
      </c>
      <c r="G76" s="221">
        <v>42</v>
      </c>
      <c r="H76" s="221">
        <v>31</v>
      </c>
      <c r="I76" s="221">
        <v>31</v>
      </c>
      <c r="J76" s="221">
        <v>43</v>
      </c>
      <c r="K76" s="229">
        <v>42</v>
      </c>
      <c r="L76" s="229">
        <v>55</v>
      </c>
      <c r="M76" s="60"/>
      <c r="N76" s="60"/>
      <c r="O76" s="60"/>
      <c r="P76" s="218">
        <f t="shared" si="3"/>
        <v>430</v>
      </c>
    </row>
    <row r="77" spans="1:16" ht="24.95" customHeight="1" x14ac:dyDescent="0.2">
      <c r="A77" s="11" t="s">
        <v>282</v>
      </c>
      <c r="B77" s="221">
        <v>0</v>
      </c>
      <c r="C77" s="221">
        <v>0</v>
      </c>
      <c r="D77" s="221">
        <v>0</v>
      </c>
      <c r="E77" s="221">
        <v>0</v>
      </c>
      <c r="F77" s="221">
        <v>0</v>
      </c>
      <c r="G77" s="221">
        <v>0</v>
      </c>
      <c r="H77" s="221">
        <v>0</v>
      </c>
      <c r="I77" s="221">
        <v>0</v>
      </c>
      <c r="J77" s="221">
        <v>0</v>
      </c>
      <c r="K77" s="229">
        <v>0</v>
      </c>
      <c r="L77" s="229">
        <v>0</v>
      </c>
      <c r="M77" s="60"/>
      <c r="N77" s="60"/>
      <c r="O77" s="60"/>
      <c r="P77" s="218">
        <f t="shared" si="3"/>
        <v>0</v>
      </c>
    </row>
    <row r="78" spans="1:16" ht="24.95" customHeight="1" x14ac:dyDescent="0.2">
      <c r="A78" s="11" t="s">
        <v>283</v>
      </c>
      <c r="B78" s="221">
        <v>0</v>
      </c>
      <c r="C78" s="221">
        <v>0</v>
      </c>
      <c r="D78" s="221">
        <v>0</v>
      </c>
      <c r="E78" s="221">
        <v>0</v>
      </c>
      <c r="F78" s="221">
        <v>0</v>
      </c>
      <c r="G78" s="221">
        <v>0</v>
      </c>
      <c r="H78" s="221">
        <v>0</v>
      </c>
      <c r="I78" s="221">
        <v>0</v>
      </c>
      <c r="J78" s="221">
        <v>0</v>
      </c>
      <c r="K78" s="229">
        <v>0</v>
      </c>
      <c r="L78" s="229">
        <v>1</v>
      </c>
      <c r="M78" s="60"/>
      <c r="N78" s="60"/>
      <c r="O78" s="60"/>
      <c r="P78" s="218">
        <f t="shared" si="3"/>
        <v>1</v>
      </c>
    </row>
    <row r="79" spans="1:16" ht="24.95" customHeight="1" x14ac:dyDescent="0.2">
      <c r="A79" s="165" t="s">
        <v>355</v>
      </c>
      <c r="B79" s="221">
        <v>103</v>
      </c>
      <c r="C79" s="221">
        <v>36</v>
      </c>
      <c r="D79" s="221">
        <v>106</v>
      </c>
      <c r="E79" s="221">
        <v>75</v>
      </c>
      <c r="F79" s="221">
        <v>33</v>
      </c>
      <c r="G79" s="221">
        <v>50</v>
      </c>
      <c r="H79" s="221">
        <v>53</v>
      </c>
      <c r="I79" s="221">
        <v>121</v>
      </c>
      <c r="J79" s="221">
        <v>167</v>
      </c>
      <c r="K79" s="230">
        <v>135</v>
      </c>
      <c r="L79" s="229">
        <v>116</v>
      </c>
      <c r="M79" s="60"/>
      <c r="N79" s="60"/>
      <c r="O79" s="60"/>
      <c r="P79" s="218">
        <f t="shared" si="3"/>
        <v>995</v>
      </c>
    </row>
    <row r="80" spans="1:16" ht="24.95" customHeight="1" x14ac:dyDescent="0.2">
      <c r="A80" s="165" t="s">
        <v>356</v>
      </c>
      <c r="B80" s="221">
        <v>111</v>
      </c>
      <c r="C80" s="221">
        <v>44</v>
      </c>
      <c r="D80" s="221">
        <v>124</v>
      </c>
      <c r="E80" s="221">
        <v>101</v>
      </c>
      <c r="F80" s="221">
        <v>40</v>
      </c>
      <c r="G80" s="221">
        <v>85</v>
      </c>
      <c r="H80" s="221">
        <v>112</v>
      </c>
      <c r="I80" s="221">
        <v>235</v>
      </c>
      <c r="J80" s="221">
        <v>270</v>
      </c>
      <c r="K80" s="230">
        <v>256</v>
      </c>
      <c r="L80" s="229">
        <v>224</v>
      </c>
      <c r="M80" s="60"/>
      <c r="N80" s="60"/>
      <c r="O80" s="60"/>
      <c r="P80" s="218">
        <f t="shared" si="3"/>
        <v>1602</v>
      </c>
    </row>
    <row r="81" spans="1:16" ht="20.100000000000001" customHeight="1" x14ac:dyDescent="0.2">
      <c r="A81" s="348" t="s">
        <v>292</v>
      </c>
      <c r="B81" s="348"/>
      <c r="C81" s="348"/>
      <c r="D81" s="348"/>
      <c r="E81" s="348"/>
      <c r="F81" s="348"/>
      <c r="G81" s="348"/>
      <c r="H81" s="348"/>
      <c r="I81" s="348"/>
      <c r="J81" s="348"/>
      <c r="K81" s="348"/>
      <c r="L81" s="348"/>
      <c r="M81" s="348"/>
      <c r="N81" s="348"/>
      <c r="O81" s="348"/>
      <c r="P81" s="348"/>
    </row>
    <row r="82" spans="1:16" ht="24" x14ac:dyDescent="0.2">
      <c r="A82" s="11" t="s">
        <v>357</v>
      </c>
      <c r="B82" s="340" t="s">
        <v>369</v>
      </c>
      <c r="C82" s="341"/>
      <c r="D82" s="221">
        <v>38</v>
      </c>
      <c r="E82" s="221">
        <v>48</v>
      </c>
      <c r="F82" s="221">
        <v>61</v>
      </c>
      <c r="G82" s="221">
        <v>87</v>
      </c>
      <c r="H82" s="221">
        <v>209</v>
      </c>
      <c r="I82" s="221">
        <v>327</v>
      </c>
      <c r="J82" s="221">
        <v>321</v>
      </c>
      <c r="K82" s="229">
        <v>316</v>
      </c>
      <c r="L82" s="229">
        <v>322</v>
      </c>
      <c r="M82" s="60"/>
      <c r="N82" s="60"/>
      <c r="O82" s="60"/>
      <c r="P82" s="221">
        <f>SUM(D82:O82)</f>
        <v>1729</v>
      </c>
    </row>
    <row r="83" spans="1:16" ht="60" x14ac:dyDescent="0.2">
      <c r="A83" s="11" t="s">
        <v>358</v>
      </c>
      <c r="B83" s="340" t="s">
        <v>369</v>
      </c>
      <c r="C83" s="341"/>
      <c r="D83" s="221">
        <v>105</v>
      </c>
      <c r="E83" s="221">
        <v>389</v>
      </c>
      <c r="F83" s="221">
        <v>248</v>
      </c>
      <c r="G83" s="221">
        <v>88</v>
      </c>
      <c r="H83" s="221">
        <v>241</v>
      </c>
      <c r="I83" s="221">
        <v>300</v>
      </c>
      <c r="J83" s="221">
        <v>251</v>
      </c>
      <c r="K83" s="229">
        <v>159</v>
      </c>
      <c r="L83" s="229">
        <v>317</v>
      </c>
      <c r="M83" s="60"/>
      <c r="N83" s="60"/>
      <c r="O83" s="60"/>
      <c r="P83" s="221">
        <f>SUM(D83:O83)</f>
        <v>2098</v>
      </c>
    </row>
    <row r="84" spans="1:16" ht="60" x14ac:dyDescent="0.2">
      <c r="A84" s="11" t="s">
        <v>359</v>
      </c>
      <c r="B84" s="340" t="s">
        <v>369</v>
      </c>
      <c r="C84" s="341"/>
      <c r="D84" s="221">
        <v>105</v>
      </c>
      <c r="E84" s="221">
        <v>389</v>
      </c>
      <c r="F84" s="221">
        <v>274</v>
      </c>
      <c r="G84" s="221">
        <v>297</v>
      </c>
      <c r="H84" s="221">
        <f>560+174</f>
        <v>734</v>
      </c>
      <c r="I84" s="221">
        <f>332+57</f>
        <v>389</v>
      </c>
      <c r="J84" s="221">
        <v>258</v>
      </c>
      <c r="K84" s="229">
        <v>206</v>
      </c>
      <c r="L84" s="229">
        <v>371</v>
      </c>
      <c r="M84" s="60"/>
      <c r="N84" s="60"/>
      <c r="O84" s="60"/>
      <c r="P84" s="221">
        <f>SUM(D84:O84)</f>
        <v>3023</v>
      </c>
    </row>
    <row r="85" spans="1:16" ht="36" x14ac:dyDescent="0.2">
      <c r="A85" s="11" t="s">
        <v>360</v>
      </c>
      <c r="B85" s="340" t="s">
        <v>369</v>
      </c>
      <c r="C85" s="341"/>
      <c r="D85" s="221">
        <v>154</v>
      </c>
      <c r="E85" s="221">
        <v>158</v>
      </c>
      <c r="F85" s="221">
        <v>122</v>
      </c>
      <c r="G85" s="221">
        <v>97</v>
      </c>
      <c r="H85" s="221">
        <v>115</v>
      </c>
      <c r="I85" s="221">
        <v>134</v>
      </c>
      <c r="J85" s="221">
        <v>69</v>
      </c>
      <c r="K85" s="229">
        <v>66</v>
      </c>
      <c r="L85" s="229">
        <v>78</v>
      </c>
      <c r="M85" s="60"/>
      <c r="N85" s="60"/>
      <c r="O85" s="60"/>
      <c r="P85" s="221">
        <f>SUM(D85:O85)</f>
        <v>993</v>
      </c>
    </row>
    <row r="86" spans="1:16" ht="36" x14ac:dyDescent="0.2">
      <c r="A86" s="11" t="s">
        <v>361</v>
      </c>
      <c r="B86" s="340" t="s">
        <v>369</v>
      </c>
      <c r="C86" s="341"/>
      <c r="D86" s="221">
        <v>201</v>
      </c>
      <c r="E86" s="221">
        <v>210</v>
      </c>
      <c r="F86" s="221">
        <v>156</v>
      </c>
      <c r="G86" s="221">
        <v>67</v>
      </c>
      <c r="H86" s="221">
        <v>123</v>
      </c>
      <c r="I86" s="221">
        <v>166</v>
      </c>
      <c r="J86" s="221">
        <v>80</v>
      </c>
      <c r="K86" s="229">
        <v>76</v>
      </c>
      <c r="L86" s="229">
        <v>107</v>
      </c>
      <c r="M86" s="60"/>
      <c r="N86" s="60"/>
      <c r="O86" s="60"/>
      <c r="P86" s="221">
        <f>SUM(D86:O86)</f>
        <v>1186</v>
      </c>
    </row>
    <row r="87" spans="1:16" ht="30" customHeight="1" x14ac:dyDescent="0.2">
      <c r="A87" s="11" t="s">
        <v>352</v>
      </c>
      <c r="B87" s="340" t="s">
        <v>369</v>
      </c>
      <c r="C87" s="341"/>
      <c r="D87" s="221">
        <v>379</v>
      </c>
      <c r="E87" s="221">
        <v>699</v>
      </c>
      <c r="F87" s="221">
        <v>470</v>
      </c>
      <c r="G87" s="221">
        <v>516</v>
      </c>
      <c r="H87" s="221">
        <v>763</v>
      </c>
      <c r="I87" s="221">
        <v>832</v>
      </c>
      <c r="J87" s="221">
        <v>675</v>
      </c>
      <c r="K87" s="229">
        <v>541</v>
      </c>
      <c r="L87" s="229">
        <v>717</v>
      </c>
      <c r="M87" s="60"/>
      <c r="N87" s="60"/>
      <c r="O87" s="60"/>
      <c r="P87" s="221" t="s">
        <v>152</v>
      </c>
    </row>
    <row r="88" spans="1:16" ht="24" x14ac:dyDescent="0.2">
      <c r="A88" s="11" t="s">
        <v>353</v>
      </c>
      <c r="B88" s="340" t="s">
        <v>369</v>
      </c>
      <c r="C88" s="341"/>
      <c r="D88" s="221">
        <v>426</v>
      </c>
      <c r="E88" s="221">
        <v>751</v>
      </c>
      <c r="F88" s="221">
        <v>532</v>
      </c>
      <c r="G88" s="221">
        <v>552</v>
      </c>
      <c r="H88" s="221">
        <v>793</v>
      </c>
      <c r="I88" s="221">
        <v>926</v>
      </c>
      <c r="J88" s="221">
        <v>693</v>
      </c>
      <c r="K88" s="229">
        <v>598</v>
      </c>
      <c r="L88" s="229">
        <v>808</v>
      </c>
      <c r="M88" s="60"/>
      <c r="N88" s="60"/>
      <c r="O88" s="60"/>
      <c r="P88" s="221">
        <f>SUM(D88:O88)</f>
        <v>6079</v>
      </c>
    </row>
    <row r="89" spans="1:16" ht="15" x14ac:dyDescent="0.2">
      <c r="A89" s="349" t="s">
        <v>293</v>
      </c>
      <c r="B89" s="349"/>
      <c r="C89" s="349"/>
      <c r="D89" s="349"/>
      <c r="E89" s="349"/>
      <c r="F89" s="349"/>
      <c r="G89" s="349"/>
      <c r="H89" s="349"/>
      <c r="I89" s="349"/>
      <c r="J89" s="349"/>
      <c r="K89" s="349"/>
      <c r="L89" s="349"/>
      <c r="M89" s="349"/>
      <c r="N89" s="349"/>
      <c r="O89" s="349"/>
      <c r="P89" s="349"/>
    </row>
    <row r="90" spans="1:16" ht="15" x14ac:dyDescent="0.2">
      <c r="A90" s="343" t="s">
        <v>294</v>
      </c>
      <c r="B90" s="343"/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</row>
    <row r="91" spans="1:16" ht="24.95" customHeight="1" x14ac:dyDescent="0.2">
      <c r="A91" s="194" t="s">
        <v>295</v>
      </c>
      <c r="B91" s="221">
        <v>0</v>
      </c>
      <c r="C91" s="221">
        <v>0</v>
      </c>
      <c r="D91" s="221">
        <v>6</v>
      </c>
      <c r="E91" s="221">
        <v>2</v>
      </c>
      <c r="F91" s="221">
        <v>0</v>
      </c>
      <c r="G91" s="221">
        <v>0</v>
      </c>
      <c r="H91" s="221">
        <v>0</v>
      </c>
      <c r="I91" s="221">
        <v>0</v>
      </c>
      <c r="J91" s="222">
        <v>1</v>
      </c>
      <c r="K91" s="229">
        <v>2</v>
      </c>
      <c r="L91" s="229">
        <v>0</v>
      </c>
      <c r="M91" s="60"/>
      <c r="N91" s="60"/>
      <c r="O91" s="60"/>
      <c r="P91" s="221">
        <f t="shared" ref="P91:P110" si="4">SUM(B91:O91)</f>
        <v>11</v>
      </c>
    </row>
    <row r="92" spans="1:16" ht="24.95" customHeight="1" x14ac:dyDescent="0.2">
      <c r="A92" s="194" t="s">
        <v>296</v>
      </c>
      <c r="B92" s="221">
        <v>2</v>
      </c>
      <c r="C92" s="221">
        <v>6</v>
      </c>
      <c r="D92" s="221">
        <v>1</v>
      </c>
      <c r="E92" s="221">
        <v>1</v>
      </c>
      <c r="F92" s="221">
        <v>1</v>
      </c>
      <c r="G92" s="221">
        <v>14</v>
      </c>
      <c r="H92" s="221">
        <v>0</v>
      </c>
      <c r="I92" s="221">
        <v>0</v>
      </c>
      <c r="J92" s="222">
        <v>4</v>
      </c>
      <c r="K92" s="229">
        <v>1</v>
      </c>
      <c r="L92" s="229">
        <v>19</v>
      </c>
      <c r="M92" s="60"/>
      <c r="N92" s="60"/>
      <c r="O92" s="60"/>
      <c r="P92" s="221">
        <f t="shared" si="4"/>
        <v>49</v>
      </c>
    </row>
    <row r="93" spans="1:16" ht="24.95" customHeight="1" x14ac:dyDescent="0.2">
      <c r="A93" s="194" t="s">
        <v>297</v>
      </c>
      <c r="B93" s="221">
        <v>0</v>
      </c>
      <c r="C93" s="221">
        <v>0</v>
      </c>
      <c r="D93" s="221">
        <v>0</v>
      </c>
      <c r="E93" s="221">
        <v>0</v>
      </c>
      <c r="F93" s="221">
        <v>0</v>
      </c>
      <c r="G93" s="221">
        <v>0</v>
      </c>
      <c r="H93" s="221">
        <v>0</v>
      </c>
      <c r="I93" s="221">
        <v>0</v>
      </c>
      <c r="J93" s="222">
        <v>1</v>
      </c>
      <c r="K93" s="229">
        <v>0</v>
      </c>
      <c r="L93" s="229">
        <v>1</v>
      </c>
      <c r="M93" s="60"/>
      <c r="N93" s="60"/>
      <c r="O93" s="60"/>
      <c r="P93" s="221">
        <f t="shared" si="4"/>
        <v>2</v>
      </c>
    </row>
    <row r="94" spans="1:16" ht="24.95" customHeight="1" x14ac:dyDescent="0.2">
      <c r="A94" s="194" t="s">
        <v>298</v>
      </c>
      <c r="B94" s="221">
        <v>0</v>
      </c>
      <c r="C94" s="221">
        <v>0</v>
      </c>
      <c r="D94" s="221">
        <v>0</v>
      </c>
      <c r="E94" s="221">
        <v>0</v>
      </c>
      <c r="F94" s="221">
        <v>0</v>
      </c>
      <c r="G94" s="221">
        <v>0</v>
      </c>
      <c r="H94" s="221">
        <v>0</v>
      </c>
      <c r="I94" s="221">
        <v>0</v>
      </c>
      <c r="J94" s="222">
        <v>0</v>
      </c>
      <c r="K94" s="229">
        <v>0</v>
      </c>
      <c r="L94" s="229">
        <v>1</v>
      </c>
      <c r="M94" s="60"/>
      <c r="N94" s="60"/>
      <c r="O94" s="60"/>
      <c r="P94" s="221">
        <f t="shared" si="4"/>
        <v>1</v>
      </c>
    </row>
    <row r="95" spans="1:16" ht="24.95" customHeight="1" x14ac:dyDescent="0.2">
      <c r="A95" s="194" t="s">
        <v>299</v>
      </c>
      <c r="B95" s="221">
        <v>0</v>
      </c>
      <c r="C95" s="221">
        <v>0</v>
      </c>
      <c r="D95" s="221">
        <v>0</v>
      </c>
      <c r="E95" s="221">
        <v>0</v>
      </c>
      <c r="F95" s="221">
        <v>0</v>
      </c>
      <c r="G95" s="221">
        <v>0</v>
      </c>
      <c r="H95" s="221">
        <v>0</v>
      </c>
      <c r="I95" s="221">
        <v>0</v>
      </c>
      <c r="J95" s="222">
        <v>2</v>
      </c>
      <c r="K95" s="229">
        <v>0</v>
      </c>
      <c r="L95" s="229">
        <v>0</v>
      </c>
      <c r="M95" s="60"/>
      <c r="N95" s="60"/>
      <c r="O95" s="60"/>
      <c r="P95" s="221">
        <f t="shared" si="4"/>
        <v>2</v>
      </c>
    </row>
    <row r="96" spans="1:16" ht="24.95" customHeight="1" x14ac:dyDescent="0.25">
      <c r="A96" s="194" t="s">
        <v>300</v>
      </c>
      <c r="B96" s="221">
        <v>0</v>
      </c>
      <c r="C96" s="221">
        <v>0</v>
      </c>
      <c r="D96" s="221">
        <v>0</v>
      </c>
      <c r="E96" s="221">
        <v>2</v>
      </c>
      <c r="F96" s="221">
        <v>0</v>
      </c>
      <c r="G96" s="221">
        <v>2</v>
      </c>
      <c r="H96" s="221">
        <v>0</v>
      </c>
      <c r="I96" s="221">
        <v>2</v>
      </c>
      <c r="J96" s="222">
        <v>0</v>
      </c>
      <c r="K96" s="229">
        <v>1</v>
      </c>
      <c r="L96" s="249">
        <v>2</v>
      </c>
      <c r="M96" s="60"/>
      <c r="N96" s="60"/>
      <c r="O96" s="60"/>
      <c r="P96" s="221">
        <f t="shared" si="4"/>
        <v>9</v>
      </c>
    </row>
    <row r="97" spans="1:16" ht="24.95" customHeight="1" x14ac:dyDescent="0.25">
      <c r="A97" s="194" t="s">
        <v>301</v>
      </c>
      <c r="B97" s="221">
        <v>15</v>
      </c>
      <c r="C97" s="221">
        <v>10</v>
      </c>
      <c r="D97" s="221">
        <v>13</v>
      </c>
      <c r="E97" s="221">
        <v>274</v>
      </c>
      <c r="F97" s="221">
        <v>20</v>
      </c>
      <c r="G97" s="221">
        <v>6</v>
      </c>
      <c r="H97" s="221">
        <v>3</v>
      </c>
      <c r="I97" s="221">
        <v>3</v>
      </c>
      <c r="J97" s="222">
        <v>0</v>
      </c>
      <c r="K97" s="229">
        <v>9</v>
      </c>
      <c r="L97" s="249">
        <v>3</v>
      </c>
      <c r="M97" s="60"/>
      <c r="N97" s="60"/>
      <c r="O97" s="60"/>
      <c r="P97" s="221">
        <f t="shared" si="4"/>
        <v>356</v>
      </c>
    </row>
    <row r="98" spans="1:16" ht="24.95" customHeight="1" x14ac:dyDescent="0.25">
      <c r="A98" s="194" t="s">
        <v>302</v>
      </c>
      <c r="B98" s="221">
        <v>3</v>
      </c>
      <c r="C98" s="221">
        <v>0</v>
      </c>
      <c r="D98" s="221">
        <v>0</v>
      </c>
      <c r="E98" s="221">
        <v>46</v>
      </c>
      <c r="F98" s="221">
        <v>0</v>
      </c>
      <c r="G98" s="221">
        <v>0</v>
      </c>
      <c r="H98" s="221">
        <v>0</v>
      </c>
      <c r="I98" s="221">
        <v>0</v>
      </c>
      <c r="J98" s="222">
        <v>0</v>
      </c>
      <c r="K98" s="229">
        <v>0</v>
      </c>
      <c r="L98" s="249">
        <v>0</v>
      </c>
      <c r="M98" s="60"/>
      <c r="N98" s="60"/>
      <c r="O98" s="60"/>
      <c r="P98" s="221">
        <f t="shared" si="4"/>
        <v>49</v>
      </c>
    </row>
    <row r="99" spans="1:16" ht="24.95" customHeight="1" x14ac:dyDescent="0.25">
      <c r="A99" s="194" t="s">
        <v>303</v>
      </c>
      <c r="B99" s="221">
        <v>21</v>
      </c>
      <c r="C99" s="221">
        <v>12</v>
      </c>
      <c r="D99" s="221">
        <v>167</v>
      </c>
      <c r="E99" s="221">
        <v>81</v>
      </c>
      <c r="F99" s="221">
        <v>14</v>
      </c>
      <c r="G99" s="221">
        <v>0</v>
      </c>
      <c r="H99" s="221">
        <v>0</v>
      </c>
      <c r="I99" s="221">
        <v>0</v>
      </c>
      <c r="J99" s="222">
        <v>0</v>
      </c>
      <c r="K99" s="229">
        <v>0</v>
      </c>
      <c r="L99" s="249">
        <v>0</v>
      </c>
      <c r="M99" s="60"/>
      <c r="N99" s="60"/>
      <c r="O99" s="60"/>
      <c r="P99" s="221">
        <f t="shared" si="4"/>
        <v>295</v>
      </c>
    </row>
    <row r="100" spans="1:16" ht="24.95" customHeight="1" x14ac:dyDescent="0.25">
      <c r="A100" s="194" t="s">
        <v>304</v>
      </c>
      <c r="B100" s="221">
        <v>25</v>
      </c>
      <c r="C100" s="221">
        <v>16</v>
      </c>
      <c r="D100" s="221">
        <v>68</v>
      </c>
      <c r="E100" s="221">
        <v>98</v>
      </c>
      <c r="F100" s="221">
        <v>33</v>
      </c>
      <c r="G100" s="221">
        <v>31</v>
      </c>
      <c r="H100" s="221">
        <v>55</v>
      </c>
      <c r="I100" s="221">
        <v>41</v>
      </c>
      <c r="J100" s="222">
        <v>25</v>
      </c>
      <c r="K100" s="229">
        <v>68</v>
      </c>
      <c r="L100" s="249">
        <v>21</v>
      </c>
      <c r="M100" s="60"/>
      <c r="N100" s="60"/>
      <c r="O100" s="60"/>
      <c r="P100" s="221">
        <f t="shared" si="4"/>
        <v>481</v>
      </c>
    </row>
    <row r="101" spans="1:16" ht="24.95" customHeight="1" x14ac:dyDescent="0.25">
      <c r="A101" s="194" t="s">
        <v>305</v>
      </c>
      <c r="B101" s="221">
        <v>2</v>
      </c>
      <c r="C101" s="221">
        <v>4</v>
      </c>
      <c r="D101" s="221">
        <v>16</v>
      </c>
      <c r="E101" s="221">
        <v>40</v>
      </c>
      <c r="F101" s="221">
        <v>21</v>
      </c>
      <c r="G101" s="221">
        <v>29</v>
      </c>
      <c r="H101" s="221">
        <v>28</v>
      </c>
      <c r="I101" s="221">
        <v>28</v>
      </c>
      <c r="J101" s="222">
        <v>24</v>
      </c>
      <c r="K101" s="229">
        <v>23</v>
      </c>
      <c r="L101" s="249">
        <v>16</v>
      </c>
      <c r="M101" s="60"/>
      <c r="N101" s="60"/>
      <c r="O101" s="60"/>
      <c r="P101" s="221">
        <f t="shared" si="4"/>
        <v>231</v>
      </c>
    </row>
    <row r="102" spans="1:16" ht="24.95" customHeight="1" x14ac:dyDescent="0.25">
      <c r="A102" s="194" t="s">
        <v>306</v>
      </c>
      <c r="B102" s="221">
        <v>0</v>
      </c>
      <c r="C102" s="221">
        <v>0</v>
      </c>
      <c r="D102" s="221">
        <v>7</v>
      </c>
      <c r="E102" s="221">
        <v>7</v>
      </c>
      <c r="F102" s="221">
        <v>8</v>
      </c>
      <c r="G102" s="221">
        <v>3</v>
      </c>
      <c r="H102" s="221">
        <v>4</v>
      </c>
      <c r="I102" s="221">
        <v>0</v>
      </c>
      <c r="J102" s="222">
        <v>0</v>
      </c>
      <c r="K102" s="229">
        <v>0</v>
      </c>
      <c r="L102" s="249">
        <v>6</v>
      </c>
      <c r="M102" s="60"/>
      <c r="N102" s="60"/>
      <c r="O102" s="60"/>
      <c r="P102" s="221">
        <f t="shared" si="4"/>
        <v>35</v>
      </c>
    </row>
    <row r="103" spans="1:16" ht="24.95" customHeight="1" x14ac:dyDescent="0.25">
      <c r="A103" s="194" t="s">
        <v>307</v>
      </c>
      <c r="B103" s="221">
        <v>13</v>
      </c>
      <c r="C103" s="221">
        <v>5</v>
      </c>
      <c r="D103" s="221">
        <v>18</v>
      </c>
      <c r="E103" s="221">
        <v>21</v>
      </c>
      <c r="F103" s="221">
        <v>9</v>
      </c>
      <c r="G103" s="221">
        <v>21</v>
      </c>
      <c r="H103" s="221">
        <v>26</v>
      </c>
      <c r="I103" s="221">
        <v>28</v>
      </c>
      <c r="J103" s="222">
        <v>18</v>
      </c>
      <c r="K103" s="229">
        <v>20</v>
      </c>
      <c r="L103" s="249">
        <v>29</v>
      </c>
      <c r="M103" s="60"/>
      <c r="N103" s="60"/>
      <c r="O103" s="60"/>
      <c r="P103" s="221">
        <f t="shared" si="4"/>
        <v>208</v>
      </c>
    </row>
    <row r="104" spans="1:16" ht="24.95" customHeight="1" x14ac:dyDescent="0.25">
      <c r="A104" s="194" t="s">
        <v>308</v>
      </c>
      <c r="B104" s="221">
        <v>0</v>
      </c>
      <c r="C104" s="221">
        <v>4</v>
      </c>
      <c r="D104" s="221">
        <v>7</v>
      </c>
      <c r="E104" s="221">
        <v>11</v>
      </c>
      <c r="F104" s="221">
        <v>0</v>
      </c>
      <c r="G104" s="221">
        <v>1</v>
      </c>
      <c r="H104" s="221">
        <v>10</v>
      </c>
      <c r="I104" s="221">
        <v>0</v>
      </c>
      <c r="J104" s="222">
        <v>0</v>
      </c>
      <c r="K104" s="229">
        <v>0</v>
      </c>
      <c r="L104" s="249">
        <v>0</v>
      </c>
      <c r="M104" s="60"/>
      <c r="N104" s="60"/>
      <c r="O104" s="60"/>
      <c r="P104" s="221">
        <f t="shared" si="4"/>
        <v>33</v>
      </c>
    </row>
    <row r="105" spans="1:16" ht="24.95" customHeight="1" x14ac:dyDescent="0.25">
      <c r="A105" s="194" t="s">
        <v>309</v>
      </c>
      <c r="B105" s="221">
        <v>0</v>
      </c>
      <c r="C105" s="221">
        <v>0</v>
      </c>
      <c r="D105" s="221">
        <v>0</v>
      </c>
      <c r="E105" s="221">
        <v>0</v>
      </c>
      <c r="F105" s="221">
        <v>0</v>
      </c>
      <c r="G105" s="221">
        <v>0</v>
      </c>
      <c r="H105" s="221">
        <v>0</v>
      </c>
      <c r="I105" s="221">
        <v>0</v>
      </c>
      <c r="J105" s="222">
        <v>0</v>
      </c>
      <c r="K105" s="229">
        <v>1</v>
      </c>
      <c r="L105" s="249">
        <v>0</v>
      </c>
      <c r="M105" s="60"/>
      <c r="N105" s="60"/>
      <c r="O105" s="60"/>
      <c r="P105" s="221">
        <f t="shared" si="4"/>
        <v>1</v>
      </c>
    </row>
    <row r="106" spans="1:16" ht="24.95" customHeight="1" x14ac:dyDescent="0.2">
      <c r="A106" s="194" t="s">
        <v>310</v>
      </c>
      <c r="B106" s="221">
        <v>0</v>
      </c>
      <c r="C106" s="221">
        <v>2</v>
      </c>
      <c r="D106" s="221">
        <v>5</v>
      </c>
      <c r="E106" s="221">
        <v>12</v>
      </c>
      <c r="F106" s="221">
        <v>1</v>
      </c>
      <c r="G106" s="221">
        <v>4</v>
      </c>
      <c r="H106" s="221">
        <v>6</v>
      </c>
      <c r="I106" s="221">
        <v>9</v>
      </c>
      <c r="J106" s="222">
        <v>11</v>
      </c>
      <c r="K106" s="229">
        <v>8</v>
      </c>
      <c r="L106" s="229">
        <v>7</v>
      </c>
      <c r="M106" s="60"/>
      <c r="N106" s="60"/>
      <c r="O106" s="60"/>
      <c r="P106" s="221">
        <f t="shared" si="4"/>
        <v>65</v>
      </c>
    </row>
    <row r="107" spans="1:16" ht="24.95" customHeight="1" x14ac:dyDescent="0.2">
      <c r="A107" s="194" t="s">
        <v>311</v>
      </c>
      <c r="B107" s="221">
        <v>0</v>
      </c>
      <c r="C107" s="221">
        <v>2</v>
      </c>
      <c r="D107" s="221">
        <v>3</v>
      </c>
      <c r="E107" s="221">
        <v>5</v>
      </c>
      <c r="F107" s="221">
        <v>4</v>
      </c>
      <c r="G107" s="221">
        <v>5</v>
      </c>
      <c r="H107" s="221">
        <v>2</v>
      </c>
      <c r="I107" s="221">
        <v>3</v>
      </c>
      <c r="J107" s="222">
        <v>2</v>
      </c>
      <c r="K107" s="229">
        <v>2</v>
      </c>
      <c r="L107" s="229">
        <v>0</v>
      </c>
      <c r="M107" s="60"/>
      <c r="N107" s="60"/>
      <c r="O107" s="60"/>
      <c r="P107" s="221">
        <f t="shared" si="4"/>
        <v>28</v>
      </c>
    </row>
    <row r="108" spans="1:16" ht="24.95" customHeight="1" x14ac:dyDescent="0.2">
      <c r="A108" s="194" t="s">
        <v>312</v>
      </c>
      <c r="B108" s="221">
        <v>1</v>
      </c>
      <c r="C108" s="221">
        <v>1</v>
      </c>
      <c r="D108" s="221">
        <v>4</v>
      </c>
      <c r="E108" s="221">
        <v>1</v>
      </c>
      <c r="F108" s="221">
        <v>2</v>
      </c>
      <c r="G108" s="221">
        <v>2</v>
      </c>
      <c r="H108" s="221">
        <v>4</v>
      </c>
      <c r="I108" s="221">
        <v>0</v>
      </c>
      <c r="J108" s="222">
        <v>6</v>
      </c>
      <c r="K108" s="229">
        <v>2</v>
      </c>
      <c r="L108" s="229">
        <v>2</v>
      </c>
      <c r="M108" s="60"/>
      <c r="N108" s="60"/>
      <c r="O108" s="60"/>
      <c r="P108" s="221">
        <f t="shared" si="4"/>
        <v>25</v>
      </c>
    </row>
    <row r="109" spans="1:16" ht="24" x14ac:dyDescent="0.2">
      <c r="A109" s="194" t="s">
        <v>313</v>
      </c>
      <c r="B109" s="221">
        <v>1</v>
      </c>
      <c r="C109" s="221">
        <v>1</v>
      </c>
      <c r="D109" s="221">
        <v>2</v>
      </c>
      <c r="E109" s="221">
        <v>2</v>
      </c>
      <c r="F109" s="221">
        <v>5</v>
      </c>
      <c r="G109" s="221">
        <v>7</v>
      </c>
      <c r="H109" s="221">
        <v>0</v>
      </c>
      <c r="I109" s="221">
        <v>5</v>
      </c>
      <c r="J109" s="222">
        <v>12</v>
      </c>
      <c r="K109" s="229">
        <v>15</v>
      </c>
      <c r="L109" s="229">
        <v>7</v>
      </c>
      <c r="M109" s="60"/>
      <c r="N109" s="60"/>
      <c r="O109" s="60"/>
      <c r="P109" s="221">
        <f t="shared" si="4"/>
        <v>57</v>
      </c>
    </row>
    <row r="110" spans="1:16" ht="24.95" customHeight="1" x14ac:dyDescent="0.2">
      <c r="A110" s="194" t="s">
        <v>314</v>
      </c>
      <c r="B110" s="221">
        <v>8</v>
      </c>
      <c r="C110" s="221">
        <v>11</v>
      </c>
      <c r="D110" s="221">
        <v>11</v>
      </c>
      <c r="E110" s="221">
        <v>15</v>
      </c>
      <c r="F110" s="221">
        <v>5</v>
      </c>
      <c r="G110" s="221">
        <v>12</v>
      </c>
      <c r="H110" s="221">
        <v>2</v>
      </c>
      <c r="I110" s="221">
        <v>25</v>
      </c>
      <c r="J110" s="222">
        <v>19</v>
      </c>
      <c r="K110" s="229">
        <v>25</v>
      </c>
      <c r="L110" s="229">
        <v>17</v>
      </c>
      <c r="M110" s="60"/>
      <c r="N110" s="60"/>
      <c r="O110" s="60"/>
      <c r="P110" s="221">
        <f t="shared" si="4"/>
        <v>150</v>
      </c>
    </row>
    <row r="111" spans="1:16" ht="24.75" customHeight="1" x14ac:dyDescent="0.2">
      <c r="A111" s="194" t="s">
        <v>315</v>
      </c>
      <c r="B111" s="355" t="s">
        <v>370</v>
      </c>
      <c r="C111" s="356"/>
      <c r="D111" s="221">
        <v>1</v>
      </c>
      <c r="E111" s="221">
        <v>0</v>
      </c>
      <c r="F111" s="221">
        <v>0</v>
      </c>
      <c r="G111" s="221">
        <v>0</v>
      </c>
      <c r="H111" s="221">
        <v>0</v>
      </c>
      <c r="I111" s="221">
        <v>0</v>
      </c>
      <c r="J111" s="222">
        <v>0</v>
      </c>
      <c r="K111" s="229">
        <v>0</v>
      </c>
      <c r="L111" s="229">
        <v>0</v>
      </c>
      <c r="M111" s="60"/>
      <c r="N111" s="60"/>
      <c r="O111" s="60"/>
      <c r="P111" s="221">
        <f>SUM(D111:O111)</f>
        <v>1</v>
      </c>
    </row>
    <row r="112" spans="1:16" ht="24" x14ac:dyDescent="0.2">
      <c r="A112" s="194" t="s">
        <v>316</v>
      </c>
      <c r="B112" s="221">
        <v>10</v>
      </c>
      <c r="C112" s="221">
        <v>1</v>
      </c>
      <c r="D112" s="221">
        <v>9</v>
      </c>
      <c r="E112" s="221">
        <v>231</v>
      </c>
      <c r="F112" s="221">
        <v>16</v>
      </c>
      <c r="G112" s="221">
        <v>11</v>
      </c>
      <c r="H112" s="221">
        <v>24</v>
      </c>
      <c r="I112" s="221">
        <v>4</v>
      </c>
      <c r="J112" s="222">
        <v>2</v>
      </c>
      <c r="K112" s="229">
        <v>1</v>
      </c>
      <c r="L112" s="229">
        <v>3</v>
      </c>
      <c r="M112" s="60"/>
      <c r="N112" s="60"/>
      <c r="O112" s="60"/>
      <c r="P112" s="221">
        <f>SUM(B112:O112)</f>
        <v>312</v>
      </c>
    </row>
    <row r="113" spans="1:16" ht="36" x14ac:dyDescent="0.2">
      <c r="A113" s="194" t="s">
        <v>317</v>
      </c>
      <c r="B113" s="221">
        <v>1</v>
      </c>
      <c r="C113" s="221">
        <v>0</v>
      </c>
      <c r="D113" s="221">
        <v>1</v>
      </c>
      <c r="E113" s="221">
        <v>1</v>
      </c>
      <c r="F113" s="221">
        <v>1</v>
      </c>
      <c r="G113" s="221">
        <v>1</v>
      </c>
      <c r="H113" s="221">
        <v>1</v>
      </c>
      <c r="I113" s="221">
        <v>1</v>
      </c>
      <c r="J113" s="222">
        <v>0</v>
      </c>
      <c r="K113" s="229">
        <v>2</v>
      </c>
      <c r="L113" s="229">
        <v>0</v>
      </c>
      <c r="M113" s="60"/>
      <c r="N113" s="60"/>
      <c r="O113" s="60"/>
      <c r="P113" s="221">
        <f>SUM(B113:O113)</f>
        <v>9</v>
      </c>
    </row>
    <row r="114" spans="1:16" ht="15" x14ac:dyDescent="0.2">
      <c r="A114" s="344" t="s">
        <v>318</v>
      </c>
      <c r="B114" s="345"/>
      <c r="C114" s="345"/>
      <c r="D114" s="345"/>
      <c r="E114" s="345"/>
      <c r="F114" s="345"/>
      <c r="G114" s="345"/>
      <c r="H114" s="345"/>
      <c r="I114" s="345"/>
      <c r="J114" s="345"/>
      <c r="K114" s="345"/>
      <c r="L114" s="345"/>
      <c r="M114" s="345"/>
      <c r="N114" s="345"/>
      <c r="O114" s="345"/>
      <c r="P114" s="346"/>
    </row>
    <row r="115" spans="1:16" ht="24.95" customHeight="1" x14ac:dyDescent="0.25">
      <c r="A115" s="194" t="s">
        <v>319</v>
      </c>
      <c r="B115" s="221">
        <v>125</v>
      </c>
      <c r="C115" s="221">
        <v>71</v>
      </c>
      <c r="D115" s="221">
        <v>203</v>
      </c>
      <c r="E115" s="221">
        <v>143</v>
      </c>
      <c r="F115" s="221">
        <v>55</v>
      </c>
      <c r="G115" s="221">
        <v>128</v>
      </c>
      <c r="H115" s="221">
        <v>129</v>
      </c>
      <c r="I115" s="221">
        <v>117</v>
      </c>
      <c r="J115" s="221">
        <v>94</v>
      </c>
      <c r="K115" s="229">
        <v>122</v>
      </c>
      <c r="L115" s="249">
        <v>97</v>
      </c>
      <c r="M115" s="60"/>
      <c r="N115" s="60"/>
      <c r="O115" s="60"/>
      <c r="P115" s="221">
        <f>SUM(B115:O115)</f>
        <v>1284</v>
      </c>
    </row>
    <row r="116" spans="1:16" ht="24.95" customHeight="1" x14ac:dyDescent="0.2">
      <c r="A116" s="194" t="s">
        <v>362</v>
      </c>
      <c r="B116" s="221">
        <v>123</v>
      </c>
      <c r="C116" s="221">
        <v>65</v>
      </c>
      <c r="D116" s="221">
        <v>112</v>
      </c>
      <c r="E116" s="221">
        <v>131</v>
      </c>
      <c r="F116" s="221">
        <v>75</v>
      </c>
      <c r="G116" s="221">
        <v>222</v>
      </c>
      <c r="H116" s="221">
        <v>133</v>
      </c>
      <c r="I116" s="221">
        <v>124</v>
      </c>
      <c r="J116" s="221">
        <v>114</v>
      </c>
      <c r="K116" s="229">
        <v>123</v>
      </c>
      <c r="L116" s="229">
        <v>126</v>
      </c>
      <c r="M116" s="60"/>
      <c r="N116" s="60"/>
      <c r="O116" s="60"/>
      <c r="P116" s="221">
        <f>SUM(B116:O116)</f>
        <v>1348</v>
      </c>
    </row>
    <row r="117" spans="1:16" ht="24.95" customHeight="1" x14ac:dyDescent="0.2">
      <c r="A117" s="194" t="s">
        <v>363</v>
      </c>
      <c r="B117" s="221">
        <v>124</v>
      </c>
      <c r="C117" s="221">
        <v>66</v>
      </c>
      <c r="D117" s="221">
        <v>617</v>
      </c>
      <c r="E117" s="221">
        <v>850</v>
      </c>
      <c r="F117" s="221">
        <v>140</v>
      </c>
      <c r="G117" s="221">
        <v>149</v>
      </c>
      <c r="H117" s="221">
        <v>0</v>
      </c>
      <c r="I117" s="221">
        <v>149</v>
      </c>
      <c r="J117" s="221">
        <v>129</v>
      </c>
      <c r="K117" s="229">
        <v>163</v>
      </c>
      <c r="L117" s="229">
        <v>134</v>
      </c>
      <c r="M117" s="60"/>
      <c r="N117" s="60"/>
      <c r="O117" s="60"/>
      <c r="P117" s="221">
        <f>SUM(B117:O117)</f>
        <v>2521</v>
      </c>
    </row>
    <row r="118" spans="1:16" ht="15" x14ac:dyDescent="0.2">
      <c r="A118" s="344" t="s">
        <v>320</v>
      </c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  <c r="N118" s="345"/>
      <c r="O118" s="345"/>
      <c r="P118" s="346"/>
    </row>
    <row r="119" spans="1:16" ht="20.100000000000001" customHeight="1" x14ac:dyDescent="0.2">
      <c r="A119" s="194" t="s">
        <v>321</v>
      </c>
      <c r="B119" s="221">
        <v>17</v>
      </c>
      <c r="C119" s="221">
        <v>15</v>
      </c>
      <c r="D119" s="221">
        <v>12</v>
      </c>
      <c r="E119" s="221">
        <v>12</v>
      </c>
      <c r="F119" s="221">
        <v>11</v>
      </c>
      <c r="G119" s="221">
        <v>7</v>
      </c>
      <c r="H119" s="221">
        <v>5</v>
      </c>
      <c r="I119" s="221">
        <v>6</v>
      </c>
      <c r="J119" s="221">
        <v>5</v>
      </c>
      <c r="K119" s="229">
        <v>7</v>
      </c>
      <c r="L119" s="229">
        <v>12</v>
      </c>
      <c r="M119" s="60"/>
      <c r="N119" s="60"/>
      <c r="O119" s="60"/>
      <c r="P119" s="218" t="s">
        <v>152</v>
      </c>
    </row>
    <row r="120" spans="1:16" ht="20.100000000000001" customHeight="1" x14ac:dyDescent="0.2">
      <c r="A120" s="194" t="s">
        <v>322</v>
      </c>
      <c r="B120" s="221">
        <v>11</v>
      </c>
      <c r="C120" s="221">
        <v>11</v>
      </c>
      <c r="D120" s="221">
        <v>12</v>
      </c>
      <c r="E120" s="221">
        <v>12</v>
      </c>
      <c r="F120" s="221">
        <v>15</v>
      </c>
      <c r="G120" s="221">
        <v>11</v>
      </c>
      <c r="H120" s="221">
        <v>11</v>
      </c>
      <c r="I120" s="221">
        <v>12</v>
      </c>
      <c r="J120" s="221">
        <v>9</v>
      </c>
      <c r="K120" s="229">
        <v>7</v>
      </c>
      <c r="L120" s="229">
        <v>10</v>
      </c>
      <c r="M120" s="60"/>
      <c r="N120" s="60"/>
      <c r="O120" s="60"/>
      <c r="P120" s="218" t="s">
        <v>152</v>
      </c>
    </row>
    <row r="121" spans="1:16" ht="20.100000000000001" customHeight="1" x14ac:dyDescent="0.2">
      <c r="A121" s="194" t="s">
        <v>364</v>
      </c>
      <c r="B121" s="221">
        <v>39</v>
      </c>
      <c r="C121" s="221">
        <v>33</v>
      </c>
      <c r="D121" s="221">
        <v>24</v>
      </c>
      <c r="E121" s="221">
        <v>24</v>
      </c>
      <c r="F121" s="221">
        <v>26</v>
      </c>
      <c r="G121" s="221">
        <v>18</v>
      </c>
      <c r="H121" s="221">
        <v>16</v>
      </c>
      <c r="I121" s="221">
        <v>18</v>
      </c>
      <c r="J121" s="221">
        <v>14</v>
      </c>
      <c r="K121" s="229">
        <v>14</v>
      </c>
      <c r="L121" s="229">
        <v>22</v>
      </c>
      <c r="M121" s="60"/>
      <c r="N121" s="60"/>
      <c r="O121" s="60"/>
      <c r="P121" s="218" t="s">
        <v>152</v>
      </c>
    </row>
    <row r="122" spans="1:16" ht="20.100000000000001" customHeight="1" x14ac:dyDescent="0.2">
      <c r="A122" s="194" t="s">
        <v>365</v>
      </c>
      <c r="B122" s="221">
        <v>1106</v>
      </c>
      <c r="C122" s="221">
        <v>567</v>
      </c>
      <c r="D122" s="221">
        <v>511</v>
      </c>
      <c r="E122" s="221">
        <v>679</v>
      </c>
      <c r="F122" s="221">
        <v>497</v>
      </c>
      <c r="G122" s="221">
        <v>350</v>
      </c>
      <c r="H122" s="221">
        <v>512</v>
      </c>
      <c r="I122" s="221">
        <v>292</v>
      </c>
      <c r="J122" s="221">
        <v>424</v>
      </c>
      <c r="K122" s="229">
        <v>464</v>
      </c>
      <c r="L122" s="229">
        <v>712</v>
      </c>
      <c r="M122" s="60"/>
      <c r="N122" s="60"/>
      <c r="O122" s="60"/>
      <c r="P122" s="218">
        <f>SUM(B122:O122)</f>
        <v>6114</v>
      </c>
    </row>
    <row r="123" spans="1:16" ht="15" x14ac:dyDescent="0.2">
      <c r="A123" s="344" t="s">
        <v>323</v>
      </c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  <c r="N123" s="345"/>
      <c r="O123" s="345"/>
      <c r="P123" s="346"/>
    </row>
    <row r="124" spans="1:16" ht="20.100000000000001" customHeight="1" x14ac:dyDescent="0.2">
      <c r="A124" s="193" t="s">
        <v>324</v>
      </c>
      <c r="B124" s="221">
        <v>224</v>
      </c>
      <c r="C124" s="221">
        <v>157</v>
      </c>
      <c r="D124" s="221">
        <v>180</v>
      </c>
      <c r="E124" s="221">
        <v>213</v>
      </c>
      <c r="F124" s="221">
        <v>123</v>
      </c>
      <c r="G124" s="221">
        <v>214</v>
      </c>
      <c r="H124" s="221">
        <v>262</v>
      </c>
      <c r="I124" s="221">
        <v>270</v>
      </c>
      <c r="J124" s="221">
        <v>195</v>
      </c>
      <c r="K124" s="229">
        <v>72</v>
      </c>
      <c r="L124" s="229">
        <v>244</v>
      </c>
      <c r="M124" s="60"/>
      <c r="N124" s="60"/>
      <c r="O124" s="60"/>
      <c r="P124" s="221">
        <f t="shared" ref="P124:P154" si="5">SUM(B124:O124)</f>
        <v>2154</v>
      </c>
    </row>
    <row r="125" spans="1:16" ht="20.100000000000001" customHeight="1" x14ac:dyDescent="0.25">
      <c r="A125" s="193" t="s">
        <v>325</v>
      </c>
      <c r="B125" s="221">
        <v>97</v>
      </c>
      <c r="C125" s="221">
        <v>62</v>
      </c>
      <c r="D125" s="221">
        <v>65</v>
      </c>
      <c r="E125" s="221">
        <v>98</v>
      </c>
      <c r="F125" s="221">
        <v>70</v>
      </c>
      <c r="G125" s="221">
        <v>81</v>
      </c>
      <c r="H125" s="221">
        <v>119</v>
      </c>
      <c r="I125" s="221">
        <v>117</v>
      </c>
      <c r="J125" s="221">
        <v>76</v>
      </c>
      <c r="K125" s="229">
        <v>38</v>
      </c>
      <c r="L125" s="249">
        <v>102</v>
      </c>
      <c r="M125" s="60"/>
      <c r="N125" s="60"/>
      <c r="O125" s="60"/>
      <c r="P125" s="221">
        <f t="shared" si="5"/>
        <v>925</v>
      </c>
    </row>
    <row r="126" spans="1:16" ht="20.100000000000001" customHeight="1" x14ac:dyDescent="0.25">
      <c r="A126" s="193" t="s">
        <v>326</v>
      </c>
      <c r="B126" s="221">
        <v>11</v>
      </c>
      <c r="C126" s="221">
        <v>21</v>
      </c>
      <c r="D126" s="221">
        <v>20</v>
      </c>
      <c r="E126" s="221">
        <v>35</v>
      </c>
      <c r="F126" s="221">
        <v>18</v>
      </c>
      <c r="G126" s="221">
        <v>18</v>
      </c>
      <c r="H126" s="221">
        <v>11</v>
      </c>
      <c r="I126" s="221">
        <v>13</v>
      </c>
      <c r="J126" s="221">
        <v>9</v>
      </c>
      <c r="K126" s="229">
        <v>0</v>
      </c>
      <c r="L126" s="249">
        <v>50</v>
      </c>
      <c r="M126" s="60"/>
      <c r="N126" s="60"/>
      <c r="O126" s="60"/>
      <c r="P126" s="221">
        <f t="shared" si="5"/>
        <v>206</v>
      </c>
    </row>
    <row r="127" spans="1:16" ht="20.100000000000001" customHeight="1" x14ac:dyDescent="0.25">
      <c r="A127" s="193" t="s">
        <v>327</v>
      </c>
      <c r="B127" s="221">
        <v>69</v>
      </c>
      <c r="C127" s="221">
        <v>57</v>
      </c>
      <c r="D127" s="221">
        <v>59</v>
      </c>
      <c r="E127" s="221">
        <v>87</v>
      </c>
      <c r="F127" s="221">
        <v>35</v>
      </c>
      <c r="G127" s="221">
        <v>71</v>
      </c>
      <c r="H127" s="221">
        <v>86</v>
      </c>
      <c r="I127" s="221">
        <v>106</v>
      </c>
      <c r="J127" s="221">
        <v>64</v>
      </c>
      <c r="K127" s="229">
        <v>129</v>
      </c>
      <c r="L127" s="249">
        <v>54</v>
      </c>
      <c r="M127" s="60"/>
      <c r="N127" s="60"/>
      <c r="O127" s="60"/>
      <c r="P127" s="221">
        <f t="shared" si="5"/>
        <v>817</v>
      </c>
    </row>
    <row r="128" spans="1:16" ht="20.100000000000001" customHeight="1" x14ac:dyDescent="0.25">
      <c r="A128" s="193" t="s">
        <v>328</v>
      </c>
      <c r="B128" s="221">
        <v>84</v>
      </c>
      <c r="C128" s="221">
        <v>63</v>
      </c>
      <c r="D128" s="221">
        <v>54</v>
      </c>
      <c r="E128" s="221">
        <v>81</v>
      </c>
      <c r="F128" s="221">
        <v>39</v>
      </c>
      <c r="G128" s="221">
        <v>56</v>
      </c>
      <c r="H128" s="221">
        <v>83</v>
      </c>
      <c r="I128" s="221">
        <v>66</v>
      </c>
      <c r="J128" s="221">
        <v>48</v>
      </c>
      <c r="K128" s="229">
        <v>80</v>
      </c>
      <c r="L128" s="249">
        <v>72</v>
      </c>
      <c r="M128" s="60"/>
      <c r="N128" s="60"/>
      <c r="O128" s="60"/>
      <c r="P128" s="221">
        <f t="shared" si="5"/>
        <v>726</v>
      </c>
    </row>
    <row r="129" spans="1:16" ht="20.100000000000001" customHeight="1" x14ac:dyDescent="0.25">
      <c r="A129" s="193" t="s">
        <v>329</v>
      </c>
      <c r="B129" s="221">
        <v>44</v>
      </c>
      <c r="C129" s="221">
        <v>21</v>
      </c>
      <c r="D129" s="221">
        <v>27</v>
      </c>
      <c r="E129" s="221">
        <v>31</v>
      </c>
      <c r="F129" s="221">
        <v>15</v>
      </c>
      <c r="G129" s="221">
        <v>20</v>
      </c>
      <c r="H129" s="221">
        <v>24</v>
      </c>
      <c r="I129" s="221">
        <v>40</v>
      </c>
      <c r="J129" s="221">
        <v>24</v>
      </c>
      <c r="K129" s="229">
        <v>0</v>
      </c>
      <c r="L129" s="249">
        <v>42</v>
      </c>
      <c r="M129" s="60"/>
      <c r="N129" s="60"/>
      <c r="O129" s="60"/>
      <c r="P129" s="221">
        <f t="shared" si="5"/>
        <v>288</v>
      </c>
    </row>
    <row r="130" spans="1:16" ht="20.100000000000001" customHeight="1" x14ac:dyDescent="0.25">
      <c r="A130" s="193" t="s">
        <v>330</v>
      </c>
      <c r="B130" s="221">
        <v>69</v>
      </c>
      <c r="C130" s="221">
        <v>57</v>
      </c>
      <c r="D130" s="221">
        <v>59</v>
      </c>
      <c r="E130" s="221">
        <v>87</v>
      </c>
      <c r="F130" s="221">
        <v>35</v>
      </c>
      <c r="G130" s="221">
        <v>71</v>
      </c>
      <c r="H130" s="221">
        <v>86</v>
      </c>
      <c r="I130" s="221">
        <v>106</v>
      </c>
      <c r="J130" s="221">
        <v>64</v>
      </c>
      <c r="K130" s="229">
        <v>129</v>
      </c>
      <c r="L130" s="249">
        <v>54</v>
      </c>
      <c r="M130" s="60"/>
      <c r="N130" s="60"/>
      <c r="O130" s="60"/>
      <c r="P130" s="221">
        <f t="shared" si="5"/>
        <v>817</v>
      </c>
    </row>
    <row r="131" spans="1:16" ht="20.100000000000001" customHeight="1" x14ac:dyDescent="0.25">
      <c r="A131" s="193" t="s">
        <v>331</v>
      </c>
      <c r="B131" s="221">
        <v>84</v>
      </c>
      <c r="C131" s="221">
        <v>63</v>
      </c>
      <c r="D131" s="221">
        <v>54</v>
      </c>
      <c r="E131" s="221">
        <v>81</v>
      </c>
      <c r="F131" s="221">
        <v>39</v>
      </c>
      <c r="G131" s="221">
        <v>56</v>
      </c>
      <c r="H131" s="221">
        <v>83</v>
      </c>
      <c r="I131" s="221">
        <v>66</v>
      </c>
      <c r="J131" s="221">
        <v>48</v>
      </c>
      <c r="K131" s="229">
        <v>80</v>
      </c>
      <c r="L131" s="249">
        <v>72</v>
      </c>
      <c r="M131" s="60"/>
      <c r="N131" s="60"/>
      <c r="O131" s="60"/>
      <c r="P131" s="221">
        <f t="shared" si="5"/>
        <v>726</v>
      </c>
    </row>
    <row r="132" spans="1:16" ht="20.100000000000001" customHeight="1" x14ac:dyDescent="0.25">
      <c r="A132" s="193" t="s">
        <v>332</v>
      </c>
      <c r="B132" s="221">
        <v>44</v>
      </c>
      <c r="C132" s="221">
        <v>21</v>
      </c>
      <c r="D132" s="221">
        <v>27</v>
      </c>
      <c r="E132" s="221">
        <v>31</v>
      </c>
      <c r="F132" s="221">
        <v>15</v>
      </c>
      <c r="G132" s="221">
        <v>20</v>
      </c>
      <c r="H132" s="221">
        <v>24</v>
      </c>
      <c r="I132" s="221">
        <v>40</v>
      </c>
      <c r="J132" s="221">
        <v>24</v>
      </c>
      <c r="K132" s="229">
        <v>0</v>
      </c>
      <c r="L132" s="249">
        <v>42</v>
      </c>
      <c r="M132" s="60"/>
      <c r="N132" s="60"/>
      <c r="O132" s="60"/>
      <c r="P132" s="221">
        <f t="shared" si="5"/>
        <v>288</v>
      </c>
    </row>
    <row r="133" spans="1:16" ht="20.100000000000001" customHeight="1" x14ac:dyDescent="0.25">
      <c r="A133" s="193" t="s">
        <v>333</v>
      </c>
      <c r="B133" s="231">
        <v>5</v>
      </c>
      <c r="C133" s="221">
        <v>3</v>
      </c>
      <c r="D133" s="221">
        <v>3</v>
      </c>
      <c r="E133" s="221">
        <v>4</v>
      </c>
      <c r="F133" s="221">
        <v>2</v>
      </c>
      <c r="G133" s="221">
        <v>3</v>
      </c>
      <c r="H133" s="221">
        <v>4</v>
      </c>
      <c r="I133" s="221">
        <v>4</v>
      </c>
      <c r="J133" s="221">
        <v>6</v>
      </c>
      <c r="K133" s="229">
        <v>2</v>
      </c>
      <c r="L133" s="250">
        <v>4</v>
      </c>
      <c r="M133" s="60"/>
      <c r="N133" s="60"/>
      <c r="O133" s="60"/>
      <c r="P133" s="221">
        <f t="shared" si="5"/>
        <v>40</v>
      </c>
    </row>
    <row r="134" spans="1:16" ht="20.100000000000001" customHeight="1" x14ac:dyDescent="0.25">
      <c r="A134" s="193" t="s">
        <v>334</v>
      </c>
      <c r="B134" s="340" t="s">
        <v>369</v>
      </c>
      <c r="C134" s="341"/>
      <c r="D134" s="221">
        <v>0</v>
      </c>
      <c r="E134" s="221">
        <v>300</v>
      </c>
      <c r="F134" s="221">
        <v>158</v>
      </c>
      <c r="G134" s="221">
        <v>285</v>
      </c>
      <c r="H134" s="221">
        <v>348</v>
      </c>
      <c r="I134" s="221">
        <v>376</v>
      </c>
      <c r="J134" s="221">
        <v>259</v>
      </c>
      <c r="K134" s="229">
        <v>201</v>
      </c>
      <c r="L134" s="249">
        <v>298</v>
      </c>
      <c r="M134" s="60"/>
      <c r="N134" s="60"/>
      <c r="O134" s="60"/>
      <c r="P134" s="221">
        <f t="shared" si="5"/>
        <v>2225</v>
      </c>
    </row>
    <row r="135" spans="1:16" ht="20.100000000000001" customHeight="1" x14ac:dyDescent="0.25">
      <c r="A135" s="193" t="s">
        <v>335</v>
      </c>
      <c r="B135" s="340" t="s">
        <v>369</v>
      </c>
      <c r="C135" s="341"/>
      <c r="D135" s="221">
        <v>0</v>
      </c>
      <c r="E135" s="221">
        <v>183</v>
      </c>
      <c r="F135" s="221">
        <v>11</v>
      </c>
      <c r="G135" s="221">
        <v>138</v>
      </c>
      <c r="H135" s="221">
        <v>202</v>
      </c>
      <c r="I135" s="221">
        <v>184</v>
      </c>
      <c r="J135" s="221">
        <v>124</v>
      </c>
      <c r="K135" s="229">
        <v>132</v>
      </c>
      <c r="L135" s="249">
        <v>178</v>
      </c>
      <c r="M135" s="60"/>
      <c r="N135" s="60"/>
      <c r="O135" s="60"/>
      <c r="P135" s="221">
        <f t="shared" si="5"/>
        <v>1152</v>
      </c>
    </row>
    <row r="136" spans="1:16" ht="20.100000000000001" customHeight="1" x14ac:dyDescent="0.25">
      <c r="A136" s="193" t="s">
        <v>336</v>
      </c>
      <c r="B136" s="340" t="s">
        <v>369</v>
      </c>
      <c r="C136" s="341"/>
      <c r="D136" s="221">
        <v>0</v>
      </c>
      <c r="E136" s="221">
        <v>67</v>
      </c>
      <c r="F136" s="221">
        <v>0</v>
      </c>
      <c r="G136" s="221">
        <v>38</v>
      </c>
      <c r="H136" s="221">
        <v>35</v>
      </c>
      <c r="I136" s="221">
        <v>55</v>
      </c>
      <c r="J136" s="221">
        <v>33</v>
      </c>
      <c r="K136" s="229">
        <v>0</v>
      </c>
      <c r="L136" s="249">
        <v>0</v>
      </c>
      <c r="M136" s="60"/>
      <c r="N136" s="60"/>
      <c r="O136" s="60"/>
      <c r="P136" s="221">
        <f t="shared" si="5"/>
        <v>228</v>
      </c>
    </row>
    <row r="137" spans="1:16" ht="20.100000000000001" customHeight="1" x14ac:dyDescent="0.25">
      <c r="A137" s="193" t="s">
        <v>337</v>
      </c>
      <c r="B137" s="340" t="s">
        <v>369</v>
      </c>
      <c r="C137" s="341"/>
      <c r="D137" s="221">
        <v>0</v>
      </c>
      <c r="E137" s="221">
        <v>83</v>
      </c>
      <c r="F137" s="221">
        <v>68</v>
      </c>
      <c r="G137" s="221">
        <v>58</v>
      </c>
      <c r="H137" s="221">
        <v>50</v>
      </c>
      <c r="I137" s="221">
        <v>41</v>
      </c>
      <c r="J137" s="221">
        <v>10</v>
      </c>
      <c r="K137" s="229">
        <v>29</v>
      </c>
      <c r="L137" s="249">
        <v>22</v>
      </c>
      <c r="M137" s="60"/>
      <c r="N137" s="60"/>
      <c r="O137" s="60"/>
      <c r="P137" s="221">
        <f t="shared" si="5"/>
        <v>361</v>
      </c>
    </row>
    <row r="138" spans="1:16" ht="20.100000000000001" customHeight="1" x14ac:dyDescent="0.25">
      <c r="A138" s="193" t="s">
        <v>338</v>
      </c>
      <c r="B138" s="340" t="s">
        <v>369</v>
      </c>
      <c r="C138" s="341"/>
      <c r="D138" s="221">
        <v>0</v>
      </c>
      <c r="E138" s="221">
        <v>34</v>
      </c>
      <c r="F138" s="221">
        <v>0</v>
      </c>
      <c r="G138" s="221">
        <v>12</v>
      </c>
      <c r="H138" s="221">
        <v>12</v>
      </c>
      <c r="I138" s="221">
        <v>0</v>
      </c>
      <c r="J138" s="221">
        <v>0</v>
      </c>
      <c r="K138" s="229">
        <v>0</v>
      </c>
      <c r="L138" s="249">
        <v>8</v>
      </c>
      <c r="M138" s="60"/>
      <c r="N138" s="60"/>
      <c r="O138" s="60"/>
      <c r="P138" s="221">
        <f t="shared" si="5"/>
        <v>66</v>
      </c>
    </row>
    <row r="139" spans="1:16" ht="20.100000000000001" customHeight="1" x14ac:dyDescent="0.25">
      <c r="A139" s="193" t="s">
        <v>339</v>
      </c>
      <c r="B139" s="340" t="s">
        <v>369</v>
      </c>
      <c r="C139" s="341"/>
      <c r="D139" s="221">
        <v>0</v>
      </c>
      <c r="E139" s="221">
        <v>5</v>
      </c>
      <c r="F139" s="221">
        <v>5</v>
      </c>
      <c r="G139" s="221">
        <v>0</v>
      </c>
      <c r="H139" s="221">
        <v>1</v>
      </c>
      <c r="I139" s="221">
        <v>6</v>
      </c>
      <c r="J139" s="221">
        <v>0</v>
      </c>
      <c r="K139" s="229">
        <v>0</v>
      </c>
      <c r="L139" s="249">
        <v>0</v>
      </c>
      <c r="M139" s="60"/>
      <c r="N139" s="60"/>
      <c r="O139" s="60"/>
      <c r="P139" s="221">
        <f t="shared" si="5"/>
        <v>17</v>
      </c>
    </row>
    <row r="140" spans="1:16" ht="20.100000000000001" customHeight="1" x14ac:dyDescent="0.25">
      <c r="A140" s="193" t="s">
        <v>340</v>
      </c>
      <c r="B140" s="340" t="s">
        <v>369</v>
      </c>
      <c r="C140" s="341"/>
      <c r="D140" s="221">
        <v>0</v>
      </c>
      <c r="E140" s="221">
        <v>66</v>
      </c>
      <c r="F140" s="221">
        <v>55</v>
      </c>
      <c r="G140" s="221">
        <v>69</v>
      </c>
      <c r="H140" s="221">
        <v>31</v>
      </c>
      <c r="I140" s="221">
        <v>30</v>
      </c>
      <c r="J140" s="221">
        <v>8</v>
      </c>
      <c r="K140" s="229">
        <v>7</v>
      </c>
      <c r="L140" s="249">
        <v>31</v>
      </c>
      <c r="M140" s="60"/>
      <c r="N140" s="60"/>
      <c r="O140" s="60"/>
      <c r="P140" s="221">
        <f t="shared" si="5"/>
        <v>297</v>
      </c>
    </row>
    <row r="141" spans="1:16" ht="20.100000000000001" customHeight="1" x14ac:dyDescent="0.25">
      <c r="A141" s="193" t="s">
        <v>341</v>
      </c>
      <c r="B141" s="340" t="s">
        <v>369</v>
      </c>
      <c r="C141" s="341"/>
      <c r="D141" s="221">
        <v>0</v>
      </c>
      <c r="E141" s="221">
        <v>11</v>
      </c>
      <c r="F141" s="221">
        <v>0</v>
      </c>
      <c r="G141" s="221">
        <v>3</v>
      </c>
      <c r="H141" s="221">
        <v>12</v>
      </c>
      <c r="I141" s="221">
        <v>0</v>
      </c>
      <c r="J141" s="221">
        <v>0</v>
      </c>
      <c r="K141" s="229">
        <v>0</v>
      </c>
      <c r="L141" s="249">
        <v>6</v>
      </c>
      <c r="M141" s="60"/>
      <c r="N141" s="60"/>
      <c r="O141" s="60"/>
      <c r="P141" s="221">
        <f t="shared" si="5"/>
        <v>32</v>
      </c>
    </row>
    <row r="142" spans="1:16" ht="20.100000000000001" customHeight="1" x14ac:dyDescent="0.25">
      <c r="A142" s="193" t="s">
        <v>342</v>
      </c>
      <c r="B142" s="340" t="s">
        <v>369</v>
      </c>
      <c r="C142" s="341"/>
      <c r="D142" s="221">
        <v>0</v>
      </c>
      <c r="E142" s="221">
        <v>0</v>
      </c>
      <c r="F142" s="221">
        <v>0</v>
      </c>
      <c r="G142" s="221">
        <v>0</v>
      </c>
      <c r="H142" s="221">
        <v>0</v>
      </c>
      <c r="I142" s="221">
        <v>0</v>
      </c>
      <c r="J142" s="221">
        <v>0</v>
      </c>
      <c r="K142" s="229">
        <v>0</v>
      </c>
      <c r="L142" s="249">
        <v>0</v>
      </c>
      <c r="M142" s="60"/>
      <c r="N142" s="60"/>
      <c r="O142" s="60"/>
      <c r="P142" s="221">
        <f t="shared" si="5"/>
        <v>0</v>
      </c>
    </row>
    <row r="143" spans="1:16" ht="20.100000000000001" customHeight="1" x14ac:dyDescent="0.25">
      <c r="A143" s="193" t="s">
        <v>343</v>
      </c>
      <c r="B143" s="221">
        <v>20</v>
      </c>
      <c r="C143" s="221">
        <v>15</v>
      </c>
      <c r="D143" s="221">
        <v>9</v>
      </c>
      <c r="E143" s="221">
        <v>8</v>
      </c>
      <c r="F143" s="221">
        <v>6</v>
      </c>
      <c r="G143" s="221">
        <v>10</v>
      </c>
      <c r="H143" s="221">
        <v>7</v>
      </c>
      <c r="I143" s="221">
        <v>4</v>
      </c>
      <c r="J143" s="221">
        <v>3</v>
      </c>
      <c r="K143" s="229">
        <v>3</v>
      </c>
      <c r="L143" s="249">
        <v>3</v>
      </c>
      <c r="M143" s="60"/>
      <c r="N143" s="60"/>
      <c r="O143" s="60"/>
      <c r="P143" s="221">
        <f t="shared" si="5"/>
        <v>88</v>
      </c>
    </row>
    <row r="144" spans="1:16" ht="20.100000000000001" customHeight="1" x14ac:dyDescent="0.25">
      <c r="A144" s="193" t="s">
        <v>344</v>
      </c>
      <c r="B144" s="221">
        <v>0</v>
      </c>
      <c r="C144" s="221">
        <v>0</v>
      </c>
      <c r="D144" s="221">
        <v>0</v>
      </c>
      <c r="E144" s="221">
        <v>0</v>
      </c>
      <c r="F144" s="221">
        <v>0</v>
      </c>
      <c r="G144" s="221">
        <v>0</v>
      </c>
      <c r="H144" s="221">
        <v>0</v>
      </c>
      <c r="I144" s="221">
        <v>0</v>
      </c>
      <c r="J144" s="221">
        <v>0</v>
      </c>
      <c r="K144" s="229">
        <v>2</v>
      </c>
      <c r="L144" s="249">
        <v>2</v>
      </c>
      <c r="M144" s="60"/>
      <c r="N144" s="60"/>
      <c r="O144" s="60"/>
      <c r="P144" s="221">
        <f t="shared" si="5"/>
        <v>4</v>
      </c>
    </row>
    <row r="145" spans="1:16" ht="20.100000000000001" customHeight="1" x14ac:dyDescent="0.25">
      <c r="A145" s="193" t="s">
        <v>345</v>
      </c>
      <c r="B145" s="221">
        <v>0</v>
      </c>
      <c r="C145" s="221">
        <v>0</v>
      </c>
      <c r="D145" s="221">
        <v>0</v>
      </c>
      <c r="E145" s="221">
        <v>0</v>
      </c>
      <c r="F145" s="221">
        <v>0</v>
      </c>
      <c r="G145" s="221">
        <v>0</v>
      </c>
      <c r="H145" s="221">
        <v>0</v>
      </c>
      <c r="I145" s="221">
        <v>0</v>
      </c>
      <c r="J145" s="221">
        <v>0</v>
      </c>
      <c r="K145" s="229">
        <v>0</v>
      </c>
      <c r="L145" s="249">
        <v>7</v>
      </c>
      <c r="M145" s="60"/>
      <c r="N145" s="60"/>
      <c r="O145" s="60"/>
      <c r="P145" s="221">
        <f t="shared" si="5"/>
        <v>7</v>
      </c>
    </row>
    <row r="146" spans="1:16" ht="20.100000000000001" customHeight="1" x14ac:dyDescent="0.25">
      <c r="A146" s="193" t="s">
        <v>346</v>
      </c>
      <c r="B146" s="221">
        <v>3</v>
      </c>
      <c r="C146" s="221">
        <v>2</v>
      </c>
      <c r="D146" s="221">
        <v>1</v>
      </c>
      <c r="E146" s="221">
        <v>3</v>
      </c>
      <c r="F146" s="221">
        <v>2</v>
      </c>
      <c r="G146" s="221">
        <v>2</v>
      </c>
      <c r="H146" s="221">
        <v>3</v>
      </c>
      <c r="I146" s="221">
        <v>2</v>
      </c>
      <c r="J146" s="221">
        <v>0</v>
      </c>
      <c r="K146" s="229">
        <v>5</v>
      </c>
      <c r="L146" s="249">
        <v>2</v>
      </c>
      <c r="M146" s="60"/>
      <c r="N146" s="60"/>
      <c r="O146" s="60"/>
      <c r="P146" s="221">
        <f t="shared" si="5"/>
        <v>25</v>
      </c>
    </row>
    <row r="147" spans="1:16" ht="20.100000000000001" customHeight="1" x14ac:dyDescent="0.25">
      <c r="A147" s="193" t="s">
        <v>347</v>
      </c>
      <c r="B147" s="221">
        <v>3</v>
      </c>
      <c r="C147" s="221">
        <v>2</v>
      </c>
      <c r="D147" s="221">
        <v>1</v>
      </c>
      <c r="E147" s="221">
        <v>3</v>
      </c>
      <c r="F147" s="221">
        <v>2</v>
      </c>
      <c r="G147" s="221">
        <v>2</v>
      </c>
      <c r="H147" s="221">
        <v>3</v>
      </c>
      <c r="I147" s="221">
        <v>2</v>
      </c>
      <c r="J147" s="221">
        <v>0</v>
      </c>
      <c r="K147" s="229">
        <v>5</v>
      </c>
      <c r="L147" s="249">
        <v>0</v>
      </c>
      <c r="M147" s="60"/>
      <c r="N147" s="60"/>
      <c r="O147" s="60"/>
      <c r="P147" s="221">
        <f t="shared" si="5"/>
        <v>23</v>
      </c>
    </row>
    <row r="148" spans="1:16" ht="20.100000000000001" customHeight="1" x14ac:dyDescent="0.25">
      <c r="A148" s="193" t="s">
        <v>348</v>
      </c>
      <c r="B148" s="221">
        <v>3</v>
      </c>
      <c r="C148" s="221">
        <v>2</v>
      </c>
      <c r="D148" s="221">
        <v>1</v>
      </c>
      <c r="E148" s="221">
        <v>3</v>
      </c>
      <c r="F148" s="221">
        <v>2</v>
      </c>
      <c r="G148" s="221">
        <v>2</v>
      </c>
      <c r="H148" s="221">
        <v>3</v>
      </c>
      <c r="I148" s="221">
        <v>2</v>
      </c>
      <c r="J148" s="221">
        <v>0</v>
      </c>
      <c r="K148" s="229">
        <v>0</v>
      </c>
      <c r="L148" s="249">
        <v>2</v>
      </c>
      <c r="M148" s="60"/>
      <c r="N148" s="60"/>
      <c r="O148" s="60"/>
      <c r="P148" s="221">
        <f t="shared" si="5"/>
        <v>20</v>
      </c>
    </row>
    <row r="149" spans="1:16" ht="20.100000000000001" customHeight="1" x14ac:dyDescent="0.25">
      <c r="A149" s="193" t="s">
        <v>349</v>
      </c>
      <c r="B149" s="221">
        <v>385</v>
      </c>
      <c r="C149" s="221">
        <v>288</v>
      </c>
      <c r="D149" s="221">
        <v>308</v>
      </c>
      <c r="E149" s="221">
        <v>847</v>
      </c>
      <c r="F149" s="221">
        <v>482</v>
      </c>
      <c r="G149" s="221">
        <v>780</v>
      </c>
      <c r="H149" s="221">
        <v>873</v>
      </c>
      <c r="I149" s="221">
        <v>935</v>
      </c>
      <c r="J149" s="221">
        <v>603</v>
      </c>
      <c r="K149" s="229">
        <v>575</v>
      </c>
      <c r="L149" s="249">
        <v>708</v>
      </c>
      <c r="M149" s="60"/>
      <c r="N149" s="60"/>
      <c r="O149" s="60"/>
      <c r="P149" s="221">
        <f t="shared" si="5"/>
        <v>6784</v>
      </c>
    </row>
    <row r="150" spans="1:16" ht="20.100000000000001" customHeight="1" x14ac:dyDescent="0.25">
      <c r="A150" s="193" t="s">
        <v>350</v>
      </c>
      <c r="B150" s="221">
        <v>273</v>
      </c>
      <c r="C150" s="221">
        <v>193</v>
      </c>
      <c r="D150" s="221">
        <v>177</v>
      </c>
      <c r="E150" s="221">
        <v>495</v>
      </c>
      <c r="F150" s="221">
        <v>272</v>
      </c>
      <c r="G150" s="221">
        <v>351</v>
      </c>
      <c r="H150" s="221">
        <v>518</v>
      </c>
      <c r="I150" s="221">
        <v>439</v>
      </c>
      <c r="J150" s="221">
        <v>299</v>
      </c>
      <c r="K150" s="229">
        <v>339</v>
      </c>
      <c r="L150" s="249">
        <v>444</v>
      </c>
      <c r="M150" s="60"/>
      <c r="N150" s="60"/>
      <c r="O150" s="60"/>
      <c r="P150" s="221">
        <f t="shared" si="5"/>
        <v>3800</v>
      </c>
    </row>
    <row r="151" spans="1:16" ht="20.100000000000001" customHeight="1" x14ac:dyDescent="0.25">
      <c r="A151" s="193" t="s">
        <v>351</v>
      </c>
      <c r="B151" s="221">
        <v>102</v>
      </c>
      <c r="C151" s="221">
        <v>65</v>
      </c>
      <c r="D151" s="221">
        <v>75</v>
      </c>
      <c r="E151" s="221">
        <v>172</v>
      </c>
      <c r="F151" s="221">
        <v>55</v>
      </c>
      <c r="G151" s="221">
        <v>98</v>
      </c>
      <c r="H151" s="221">
        <v>98</v>
      </c>
      <c r="I151" s="221">
        <v>158</v>
      </c>
      <c r="J151" s="221">
        <v>90</v>
      </c>
      <c r="K151" s="229">
        <v>0</v>
      </c>
      <c r="L151" s="249">
        <v>143</v>
      </c>
      <c r="M151" s="60"/>
      <c r="N151" s="60"/>
      <c r="O151" s="60"/>
      <c r="P151" s="221">
        <f t="shared" si="5"/>
        <v>1056</v>
      </c>
    </row>
    <row r="152" spans="1:16" ht="20.100000000000001" customHeight="1" x14ac:dyDescent="0.25">
      <c r="A152" s="193" t="s">
        <v>366</v>
      </c>
      <c r="B152" s="221">
        <v>75</v>
      </c>
      <c r="C152" s="221">
        <v>84</v>
      </c>
      <c r="D152" s="221">
        <v>82</v>
      </c>
      <c r="E152" s="221">
        <v>102</v>
      </c>
      <c r="F152" s="221">
        <v>106</v>
      </c>
      <c r="G152" s="221">
        <v>104</v>
      </c>
      <c r="H152" s="221">
        <v>99</v>
      </c>
      <c r="I152" s="221">
        <v>101</v>
      </c>
      <c r="J152" s="221">
        <v>100</v>
      </c>
      <c r="K152" s="229">
        <v>98</v>
      </c>
      <c r="L152" s="249">
        <v>97</v>
      </c>
      <c r="M152" s="60"/>
      <c r="N152" s="60"/>
      <c r="O152" s="60"/>
      <c r="P152" s="221">
        <f t="shared" si="5"/>
        <v>1048</v>
      </c>
    </row>
    <row r="153" spans="1:16" ht="20.100000000000001" customHeight="1" x14ac:dyDescent="0.25">
      <c r="A153" s="193" t="s">
        <v>367</v>
      </c>
      <c r="B153" s="221">
        <v>56</v>
      </c>
      <c r="C153" s="221">
        <v>56</v>
      </c>
      <c r="D153" s="221">
        <v>62</v>
      </c>
      <c r="E153" s="221">
        <v>61</v>
      </c>
      <c r="F153" s="221">
        <v>61</v>
      </c>
      <c r="G153" s="221">
        <v>61</v>
      </c>
      <c r="H153" s="221">
        <v>60</v>
      </c>
      <c r="I153" s="221">
        <v>60</v>
      </c>
      <c r="J153" s="221">
        <v>60</v>
      </c>
      <c r="K153" s="229">
        <v>60</v>
      </c>
      <c r="L153" s="249">
        <v>60</v>
      </c>
      <c r="M153" s="60"/>
      <c r="N153" s="60"/>
      <c r="O153" s="60"/>
      <c r="P153" s="221">
        <f t="shared" si="5"/>
        <v>657</v>
      </c>
    </row>
    <row r="154" spans="1:16" ht="20.100000000000001" customHeight="1" x14ac:dyDescent="0.25">
      <c r="A154" s="193" t="s">
        <v>368</v>
      </c>
      <c r="B154" s="221">
        <v>20</v>
      </c>
      <c r="C154" s="221">
        <v>20</v>
      </c>
      <c r="D154" s="221">
        <v>19</v>
      </c>
      <c r="E154" s="221">
        <v>17</v>
      </c>
      <c r="F154" s="221">
        <v>17</v>
      </c>
      <c r="G154" s="221">
        <v>17</v>
      </c>
      <c r="H154" s="221">
        <v>14</v>
      </c>
      <c r="I154" s="221">
        <v>14</v>
      </c>
      <c r="J154" s="221">
        <v>14</v>
      </c>
      <c r="K154" s="229">
        <v>0</v>
      </c>
      <c r="L154" s="249">
        <v>51</v>
      </c>
      <c r="M154" s="60"/>
      <c r="N154" s="60"/>
      <c r="O154" s="60"/>
      <c r="P154" s="221">
        <f t="shared" si="5"/>
        <v>203</v>
      </c>
    </row>
    <row r="155" spans="1:16" x14ac:dyDescent="0.2">
      <c r="A155" s="195"/>
    </row>
  </sheetData>
  <mergeCells count="58">
    <mergeCell ref="A56:P56"/>
    <mergeCell ref="A118:P118"/>
    <mergeCell ref="A123:P123"/>
    <mergeCell ref="A66:P66"/>
    <mergeCell ref="B62:I62"/>
    <mergeCell ref="B63:I63"/>
    <mergeCell ref="B64:I64"/>
    <mergeCell ref="B74:H74"/>
    <mergeCell ref="B87:C87"/>
    <mergeCell ref="B88:C88"/>
    <mergeCell ref="B82:C82"/>
    <mergeCell ref="B83:C83"/>
    <mergeCell ref="B85:C85"/>
    <mergeCell ref="B86:C86"/>
    <mergeCell ref="B84:C84"/>
    <mergeCell ref="B111:C111"/>
    <mergeCell ref="A48:P48"/>
    <mergeCell ref="B51:I51"/>
    <mergeCell ref="B53:I53"/>
    <mergeCell ref="B54:I54"/>
    <mergeCell ref="A26:P26"/>
    <mergeCell ref="A35:P35"/>
    <mergeCell ref="B28:J28"/>
    <mergeCell ref="B30:J30"/>
    <mergeCell ref="B32:J32"/>
    <mergeCell ref="B34:J34"/>
    <mergeCell ref="B36:J36"/>
    <mergeCell ref="B37:J37"/>
    <mergeCell ref="B39:J39"/>
    <mergeCell ref="B40:J40"/>
    <mergeCell ref="B41:J41"/>
    <mergeCell ref="B42:J42"/>
    <mergeCell ref="A1:P1"/>
    <mergeCell ref="A2:P2"/>
    <mergeCell ref="A3:P3"/>
    <mergeCell ref="A4:P4"/>
    <mergeCell ref="B10:C10"/>
    <mergeCell ref="B134:C134"/>
    <mergeCell ref="B135:C135"/>
    <mergeCell ref="B136:C136"/>
    <mergeCell ref="B137:C137"/>
    <mergeCell ref="B59:I59"/>
    <mergeCell ref="A90:P90"/>
    <mergeCell ref="A114:P114"/>
    <mergeCell ref="A67:P67"/>
    <mergeCell ref="A81:P81"/>
    <mergeCell ref="A89:P89"/>
    <mergeCell ref="B138:C138"/>
    <mergeCell ref="B139:C139"/>
    <mergeCell ref="B140:C140"/>
    <mergeCell ref="B141:C141"/>
    <mergeCell ref="B142:C142"/>
    <mergeCell ref="B43:J43"/>
    <mergeCell ref="A38:P38"/>
    <mergeCell ref="A16:P16"/>
    <mergeCell ref="A17:P17"/>
    <mergeCell ref="A22:P22"/>
    <mergeCell ref="B24:D24"/>
  </mergeCells>
  <pageMargins left="0.26" right="0.31" top="0.75" bottom="0.75" header="0.3" footer="0.3"/>
  <pageSetup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NOV DIC 2015</vt:lpstr>
      <vt:lpstr>2016</vt:lpstr>
      <vt:lpstr>GUIA</vt:lpstr>
      <vt:lpstr>Hoja1</vt:lpstr>
      <vt:lpstr>MODIF JULIO 16</vt:lpstr>
      <vt:lpstr>'NOV DIC 2015'!Área_de_impresión</vt:lpstr>
      <vt:lpstr>'NOV DIC 2015'!Títulos_a_imprimir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Vidal García Déciga</dc:creator>
  <cp:lastModifiedBy>Contraloria_230216</cp:lastModifiedBy>
  <cp:revision/>
  <cp:lastPrinted>2016-09-09T12:42:47Z</cp:lastPrinted>
  <dcterms:created xsi:type="dcterms:W3CDTF">2009-11-09T15:32:18Z</dcterms:created>
  <dcterms:modified xsi:type="dcterms:W3CDTF">2016-11-02T00:29:52Z</dcterms:modified>
</cp:coreProperties>
</file>